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sezione SERVIZI EROGATI\ripubblicati con la colonna totale\"/>
    </mc:Choice>
  </mc:AlternateContent>
  <xr:revisionPtr revIDLastSave="0" documentId="13_ncr:1_{A81008A3-29CA-4317-86F0-A946DE0CEA43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spazzamento" sheetId="4" r:id="rId1"/>
    <sheet name="raccolta diff. e impianti" sheetId="5" r:id="rId2"/>
    <sheet name="pulizia" sheetId="1" r:id="rId3"/>
    <sheet name="totale conto economico" sheetId="6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D49" i="6" l="1"/>
  <c r="D35" i="6"/>
  <c r="D32" i="6"/>
  <c r="D31" i="6"/>
  <c r="D27" i="6"/>
  <c r="D25" i="6"/>
  <c r="D24" i="6"/>
  <c r="D23" i="6"/>
  <c r="D20" i="6"/>
  <c r="D19" i="6"/>
  <c r="D21" i="6"/>
  <c r="D15" i="6"/>
  <c r="D14" i="6"/>
  <c r="D11" i="6"/>
  <c r="D8" i="6"/>
  <c r="D6" i="6"/>
  <c r="D9" i="6" s="1"/>
  <c r="D38" i="6"/>
  <c r="D29" i="6" l="1"/>
  <c r="C9" i="5"/>
  <c r="E49" i="4"/>
  <c r="C49" i="5"/>
  <c r="C38" i="5"/>
  <c r="D9" i="5"/>
  <c r="D7" i="5"/>
  <c r="C22" i="4"/>
  <c r="C39" i="4" s="1"/>
  <c r="C21" i="4"/>
  <c r="C12" i="5"/>
  <c r="D39" i="6" l="1"/>
  <c r="C7" i="1"/>
  <c r="D31" i="5"/>
  <c r="D40" i="6" l="1"/>
  <c r="D54" i="6" s="1"/>
  <c r="D22" i="5"/>
  <c r="D21" i="5"/>
  <c r="C21" i="5"/>
  <c r="C16" i="5"/>
  <c r="C31" i="5" l="1"/>
  <c r="C24" i="5"/>
  <c r="C47" i="4" l="1"/>
  <c r="I47" i="5"/>
  <c r="C15" i="5" l="1"/>
  <c r="I43" i="5" l="1"/>
  <c r="F35" i="4"/>
  <c r="I9" i="1"/>
  <c r="F25" i="4" l="1"/>
  <c r="D39" i="5" l="1"/>
  <c r="C39" i="5" l="1"/>
  <c r="E39" i="4" l="1"/>
  <c r="D39" i="4"/>
  <c r="I24" i="5" l="1"/>
  <c r="I56" i="5" l="1"/>
  <c r="F38" i="4" l="1"/>
  <c r="F31" i="4"/>
  <c r="F22" i="4"/>
  <c r="F16" i="4"/>
  <c r="F7" i="4"/>
  <c r="H10" i="5"/>
  <c r="H39" i="5"/>
  <c r="I38" i="5"/>
  <c r="G10" i="5"/>
  <c r="E10" i="5"/>
  <c r="H40" i="5" l="1"/>
  <c r="D10" i="5" l="1"/>
  <c r="F12" i="4" l="1"/>
  <c r="I12" i="5" l="1"/>
  <c r="I12" i="1" l="1"/>
  <c r="I48" i="1"/>
  <c r="I47" i="1"/>
  <c r="I46" i="1"/>
  <c r="I45" i="1"/>
  <c r="I44" i="1"/>
  <c r="I43" i="1"/>
  <c r="I42" i="1"/>
  <c r="I38" i="1"/>
  <c r="I37" i="1"/>
  <c r="I36" i="1"/>
  <c r="I35" i="1"/>
  <c r="I34" i="1"/>
  <c r="I33" i="1"/>
  <c r="I31" i="1"/>
  <c r="I30" i="1"/>
  <c r="I27" i="1"/>
  <c r="I26" i="1"/>
  <c r="I25" i="1"/>
  <c r="I24" i="1"/>
  <c r="I23" i="1"/>
  <c r="I22" i="1"/>
  <c r="I20" i="1"/>
  <c r="I19" i="1"/>
  <c r="I18" i="1"/>
  <c r="I17" i="1"/>
  <c r="I16" i="1"/>
  <c r="I15" i="1"/>
  <c r="I14" i="1"/>
  <c r="I25" i="5" l="1"/>
  <c r="I28" i="1" l="1"/>
  <c r="I16" i="5" l="1"/>
  <c r="I22" i="5"/>
  <c r="F28" i="4"/>
  <c r="E39" i="5"/>
  <c r="I31" i="5"/>
  <c r="H49" i="1"/>
  <c r="G49" i="1"/>
  <c r="F49" i="1"/>
  <c r="E49" i="1"/>
  <c r="D49" i="1"/>
  <c r="C49" i="1"/>
  <c r="I49" i="1" s="1"/>
  <c r="H49" i="5"/>
  <c r="G49" i="5"/>
  <c r="F49" i="5"/>
  <c r="E49" i="5"/>
  <c r="D49" i="5"/>
  <c r="I7" i="1"/>
  <c r="I32" i="1" l="1"/>
  <c r="I32" i="5"/>
  <c r="F32" i="4"/>
  <c r="I46" i="5"/>
  <c r="D49" i="4"/>
  <c r="F47" i="4"/>
  <c r="F39" i="5"/>
  <c r="F21" i="4"/>
  <c r="G39" i="1"/>
  <c r="F39" i="1"/>
  <c r="C39" i="1"/>
  <c r="I21" i="1" l="1"/>
  <c r="I21" i="5"/>
  <c r="I45" i="5"/>
  <c r="I49" i="5" s="1"/>
  <c r="F45" i="4"/>
  <c r="C49" i="4"/>
  <c r="F46" i="4"/>
  <c r="I20" i="5"/>
  <c r="F49" i="4" l="1"/>
  <c r="C10" i="5"/>
  <c r="I13" i="1"/>
  <c r="I39" i="1" s="1"/>
  <c r="I37" i="5"/>
  <c r="I36" i="5"/>
  <c r="I35" i="5"/>
  <c r="I34" i="5"/>
  <c r="I33" i="5"/>
  <c r="I30" i="5"/>
  <c r="I28" i="5"/>
  <c r="I27" i="5"/>
  <c r="I26" i="5"/>
  <c r="I19" i="5"/>
  <c r="I18" i="5"/>
  <c r="I17" i="5"/>
  <c r="I14" i="5"/>
  <c r="F37" i="4"/>
  <c r="F36" i="4"/>
  <c r="F34" i="4"/>
  <c r="F33" i="4"/>
  <c r="F30" i="4"/>
  <c r="F27" i="4"/>
  <c r="F26" i="4"/>
  <c r="F24" i="4"/>
  <c r="F14" i="4"/>
  <c r="F19" i="4"/>
  <c r="F18" i="4"/>
  <c r="F17" i="4"/>
  <c r="I41" i="5"/>
  <c r="F20" i="4" l="1"/>
  <c r="G39" i="5"/>
  <c r="F15" i="4"/>
  <c r="H39" i="1"/>
  <c r="E39" i="1"/>
  <c r="D39" i="1"/>
  <c r="H10" i="1"/>
  <c r="G10" i="1"/>
  <c r="G40" i="1" s="1"/>
  <c r="G54" i="1" s="1"/>
  <c r="G57" i="1" s="1"/>
  <c r="F10" i="1"/>
  <c r="F40" i="1" s="1"/>
  <c r="F54" i="1" s="1"/>
  <c r="F57" i="1" s="1"/>
  <c r="E10" i="1"/>
  <c r="D10" i="1"/>
  <c r="C10" i="1"/>
  <c r="C40" i="1" s="1"/>
  <c r="C54" i="1" s="1"/>
  <c r="C57" i="1" s="1"/>
  <c r="I10" i="1"/>
  <c r="I40" i="1" s="1"/>
  <c r="I54" i="1" s="1"/>
  <c r="I57" i="1" s="1"/>
  <c r="F9" i="4"/>
  <c r="F8" i="4"/>
  <c r="E10" i="4"/>
  <c r="D10" i="4"/>
  <c r="C10" i="4"/>
  <c r="C40" i="4" s="1"/>
  <c r="I9" i="5"/>
  <c r="I8" i="5"/>
  <c r="F10" i="5"/>
  <c r="F39" i="4" l="1"/>
  <c r="I15" i="5"/>
  <c r="I39" i="5"/>
  <c r="H54" i="5"/>
  <c r="H57" i="5" s="1"/>
  <c r="H40" i="1"/>
  <c r="H54" i="1" s="1"/>
  <c r="H57" i="1" s="1"/>
  <c r="G40" i="5"/>
  <c r="F40" i="5"/>
  <c r="F54" i="5" s="1"/>
  <c r="F57" i="5" s="1"/>
  <c r="D40" i="4"/>
  <c r="D54" i="4" s="1"/>
  <c r="D57" i="4" s="1"/>
  <c r="E40" i="1"/>
  <c r="E54" i="1" s="1"/>
  <c r="E57" i="1" s="1"/>
  <c r="E40" i="5"/>
  <c r="D40" i="5"/>
  <c r="D54" i="5" s="1"/>
  <c r="D57" i="5" s="1"/>
  <c r="E40" i="4"/>
  <c r="E54" i="4" s="1"/>
  <c r="E57" i="4" s="1"/>
  <c r="C54" i="4"/>
  <c r="C57" i="4" s="1"/>
  <c r="D40" i="1"/>
  <c r="D54" i="1" s="1"/>
  <c r="D57" i="1" s="1"/>
  <c r="I7" i="5"/>
  <c r="F10" i="4"/>
  <c r="E54" i="5" l="1"/>
  <c r="E57" i="5" s="1"/>
  <c r="G54" i="5"/>
  <c r="G57" i="5" s="1"/>
  <c r="C40" i="5"/>
  <c r="C54" i="5" s="1"/>
  <c r="C57" i="5" s="1"/>
  <c r="I10" i="5"/>
  <c r="I40" i="5" s="1"/>
  <c r="I54" i="5" s="1"/>
  <c r="I57" i="5" s="1"/>
  <c r="F40" i="4"/>
  <c r="F54" i="4" s="1"/>
  <c r="F57" i="4" s="1"/>
</calcChain>
</file>

<file path=xl/sharedStrings.xml><?xml version="1.0" encoding="utf-8"?>
<sst xmlns="http://schemas.openxmlformats.org/spreadsheetml/2006/main" count="249" uniqueCount="83">
  <si>
    <t>TOTALE</t>
  </si>
  <si>
    <t>A) Valore della produzione</t>
  </si>
  <si>
    <t>1) Ricavi delle vendite e delle prestazioni</t>
  </si>
  <si>
    <t>5) Altri ricavi e proventi:</t>
  </si>
  <si>
    <t>- vari</t>
  </si>
  <si>
    <t>Totale valore della produzione</t>
  </si>
  <si>
    <t>B) Costi della produzione</t>
  </si>
  <si>
    <t>6) Per materie prime, sussidiarie, di consumo e di merci</t>
  </si>
  <si>
    <t>7) Per servizi</t>
  </si>
  <si>
    <t xml:space="preserve">a) Lavori affidati a terzi </t>
  </si>
  <si>
    <t>c) Consulenze e incarichi affidati a professionisti</t>
  </si>
  <si>
    <t xml:space="preserve">d) Attività promozionali </t>
  </si>
  <si>
    <t xml:space="preserve">e) Formazione </t>
  </si>
  <si>
    <t>f) Spese per trasferte</t>
  </si>
  <si>
    <t xml:space="preserve">h) Altri </t>
  </si>
  <si>
    <t>8) Per godimento di beni di terzi</t>
  </si>
  <si>
    <t>9) Per il personale</t>
  </si>
  <si>
    <t>a) Salari e stipendi</t>
  </si>
  <si>
    <t>b) Oneri sociali</t>
  </si>
  <si>
    <t>c) Trattamento di fine rapporto</t>
  </si>
  <si>
    <t>d) Trattamento di quiescenza e simili</t>
  </si>
  <si>
    <t>e) Altri costi</t>
  </si>
  <si>
    <t>10) Ammortamenti e svalutazioni</t>
  </si>
  <si>
    <t>a) Ammortamento delle immobilizzazioni immateriali</t>
  </si>
  <si>
    <t>b) Ammortamento delle immobilizzazioni materiali</t>
  </si>
  <si>
    <t>c) Altre svalutazioni delle immobilizzazioni</t>
  </si>
  <si>
    <t>d) Svalutazioni dei crediti compresi nell'attivo circolante e delle disponibilità liquide</t>
  </si>
  <si>
    <t>11) Variazioni delle rimanenze di materie prime,  sussidiarie, di consumo e merci</t>
  </si>
  <si>
    <t>12) Accantonamento per rischi</t>
  </si>
  <si>
    <t>13) Altri accantonamenti</t>
  </si>
  <si>
    <t>14) Oneri diversi di gestione</t>
  </si>
  <si>
    <t>Totale costi della produzione</t>
  </si>
  <si>
    <t>Differenza tra valore e costi di produzione (A-B)</t>
  </si>
  <si>
    <t>C) Proventi e oneri finanziari</t>
  </si>
  <si>
    <t>15) Proventi da partecipazioni:</t>
  </si>
  <si>
    <t>-altri</t>
  </si>
  <si>
    <t>16) Altri proventi finanziari:</t>
  </si>
  <si>
    <t>17) Interessi e altri oneri finanziari:</t>
  </si>
  <si>
    <t>-di conto corrente</t>
  </si>
  <si>
    <t>-su mutui</t>
  </si>
  <si>
    <t>17-bis) Utili e Perdite su cambi</t>
  </si>
  <si>
    <t>Totale proventi e oneri finanziari</t>
  </si>
  <si>
    <t>D) Rettifiche di valore di attività finanziarie</t>
  </si>
  <si>
    <t>18) Rivalutazioni:</t>
  </si>
  <si>
    <t>19) Svalutazioni:</t>
  </si>
  <si>
    <t>Totale rettifiche di valore di attività finanziarie</t>
  </si>
  <si>
    <t>Risultato prima delle imposte (A-B±C±D±E)</t>
  </si>
  <si>
    <t>22) Imposte sul reddito dell'esercizio, correnti, differite e anticipate</t>
  </si>
  <si>
    <t>a) Imposte correnti</t>
  </si>
  <si>
    <t>23) Utile (Perdita) dell'esercizio</t>
  </si>
  <si>
    <t>SALERNO PULITA SPA</t>
  </si>
  <si>
    <t xml:space="preserve">b) Manutenzione e riparazione macchine, impianti, automezzi etc. </t>
  </si>
  <si>
    <t>11) Variazioni delle rimanenze di materie prime, sussidiarie,di consumo e merci</t>
  </si>
  <si>
    <t>Centro 1007 Racc. Diff.</t>
  </si>
  <si>
    <t>Centro 1008 Imp. Compostaggio</t>
  </si>
  <si>
    <t>Centro 1009 Ostaglio</t>
  </si>
  <si>
    <t>Centro 1010 -1011 Pulizia e Raccolta vetro</t>
  </si>
  <si>
    <t>Centro 1012 Ingombranti</t>
  </si>
  <si>
    <t>Centro 1013-1014 Isole Ecologiche</t>
  </si>
  <si>
    <t>centro 1001-1002-1003-1004 (Spazzamento)</t>
  </si>
  <si>
    <t>Centro 1005 Centro Agroal.</t>
  </si>
  <si>
    <t>Centro 1006 (Cimitero)</t>
  </si>
  <si>
    <t>Centro 2001 - 2009 Pulizie Comunali e Traslochi</t>
  </si>
  <si>
    <t>Centro 2003 Pulizia Bagni</t>
  </si>
  <si>
    <t>Centro 2004 Stadio Arechi</t>
  </si>
  <si>
    <t>Centro 2005 Asili nido</t>
  </si>
  <si>
    <t>Centro 2007 Teatri Comunale</t>
  </si>
  <si>
    <t>Centro 2008 Stadio Vestuti e palestre</t>
  </si>
  <si>
    <t>g) Spese per automezzi (assicurazione)</t>
  </si>
  <si>
    <t>g) Spese per automezzi (assicurazione )</t>
  </si>
  <si>
    <t>g) Spese per automezzi (assicurazioni )</t>
  </si>
  <si>
    <t xml:space="preserve"> </t>
  </si>
  <si>
    <t>ANNO 2021</t>
  </si>
  <si>
    <t>Conto Economico suddiviso per centri di costo analitici:spazzamento</t>
  </si>
  <si>
    <t>Conto Economico suddiviso per centri di costo analitici: raccolta differenziata e impianti</t>
  </si>
  <si>
    <t>Conto Economico suddiviso per centri di costo analitici: pulizia</t>
  </si>
  <si>
    <t>2) Variazione delle rimanenze di prodotti in lavorazione, semilavorati e finiti</t>
  </si>
  <si>
    <t>5) Altri ricavi e proventi</t>
  </si>
  <si>
    <t>g) Spese per automezzi(assicurazioni ecc.)</t>
  </si>
  <si>
    <t>Totale</t>
  </si>
  <si>
    <t>*</t>
  </si>
  <si>
    <t>13) Altri accantonamenti non imputato per centro di costo</t>
  </si>
  <si>
    <t>CONTO ECONOMICO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</si>
</sst>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,##0;\(#,##0\)"/>
    <numFmt numFmtId="166" formatCode="_-* #,##0_-;\-* #,##0_-;_-* &quot;-&quot;??_-;_-@_-"/>
    <numFmt numFmtId="167" formatCode="_-* #,##0_-;\-* #,##0_-;_-* \-_-;_-@_-"/>
  </numFmts>
  <fonts count="2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DaxWide"/>
      <family val="3"/>
      <charset val="1"/>
    </font>
    <font>
      <b/>
      <sz val="10"/>
      <color rgb="FF000000"/>
      <name val="DaxWide"/>
      <family val="3"/>
      <charset val="1"/>
    </font>
    <font>
      <b/>
      <sz val="10"/>
      <color rgb="FF000080"/>
      <name val="DaxWide"/>
      <family val="3"/>
      <charset val="1"/>
    </font>
    <font>
      <b/>
      <sz val="9"/>
      <color rgb="FF000080"/>
      <name val="DaxWide"/>
      <family val="3"/>
      <charset val="1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DaxWide"/>
    </font>
    <font>
      <b/>
      <i/>
      <sz val="10"/>
      <color rgb="FF000000"/>
      <name val="DaxWide"/>
      <family val="3"/>
      <charset val="1"/>
    </font>
    <font>
      <sz val="10"/>
      <name val="Arial"/>
      <family val="2"/>
    </font>
    <font>
      <sz val="10"/>
      <name val="Arial"/>
      <family val="2"/>
    </font>
    <font>
      <b/>
      <sz val="9"/>
      <color rgb="FF000000"/>
      <name val="DaxWide"/>
      <family val="3"/>
      <charset val="1"/>
    </font>
    <font>
      <b/>
      <sz val="11"/>
      <color theme="1"/>
      <name val="Calibri"/>
      <family val="2"/>
      <scheme val="minor"/>
    </font>
    <font>
      <b/>
      <i/>
      <sz val="9"/>
      <color rgb="FF000000"/>
      <name val="DaxWide"/>
      <family val="3"/>
      <charset val="1"/>
    </font>
    <font>
      <b/>
      <sz val="9"/>
      <color theme="1"/>
      <name val="Calibri"/>
      <family val="2"/>
      <scheme val="minor"/>
    </font>
    <font>
      <b/>
      <i/>
      <sz val="8"/>
      <color rgb="FF000000"/>
      <name val="DaxWide"/>
      <family val="3"/>
      <charset val="1"/>
    </font>
    <font>
      <b/>
      <sz val="8"/>
      <color rgb="FF000000"/>
      <name val="DaxWide"/>
      <family val="3"/>
      <charset val="1"/>
    </font>
    <font>
      <b/>
      <sz val="8"/>
      <color theme="1"/>
      <name val="Calibri"/>
      <family val="2"/>
      <scheme val="minor"/>
    </font>
    <font>
      <b/>
      <sz val="9"/>
      <name val="DaxWide"/>
      <family val="3"/>
      <charset val="1"/>
    </font>
    <font>
      <b/>
      <sz val="11"/>
      <name val="Calibri"/>
      <family val="2"/>
      <scheme val="minor"/>
    </font>
    <font>
      <sz val="10"/>
      <name val="Mangal"/>
      <family val="2"/>
    </font>
    <font>
      <b/>
      <sz val="12"/>
      <color rgb="FF000080"/>
      <name val="DaxWide"/>
      <family val="3"/>
      <charset val="1"/>
    </font>
    <font>
      <b/>
      <i/>
      <sz val="9"/>
      <color rgb="FF000000"/>
      <name val="DaxWide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EBF1DE"/>
      </patternFill>
    </fill>
    <fill>
      <patternFill patternType="solid">
        <fgColor theme="0" tint="-4.9989318521683403E-2"/>
        <bgColor rgb="FFF2F2F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9" fontId="1" fillId="0" borderId="0" applyBorder="0" applyProtection="0"/>
    <xf numFmtId="43" fontId="7" fillId="0" borderId="0" applyFont="0" applyFill="0" applyBorder="0" applyAlignment="0" applyProtection="0"/>
    <xf numFmtId="0" fontId="10" fillId="0" borderId="0" applyFill="0" applyBorder="0" applyProtection="0"/>
    <xf numFmtId="0" fontId="11" fillId="0" borderId="0" applyFill="0" applyBorder="0" applyProtection="0"/>
    <xf numFmtId="167" fontId="21" fillId="0" borderId="0" applyFill="0" applyBorder="0" applyAlignment="0" applyProtection="0"/>
  </cellStyleXfs>
  <cellXfs count="202">
    <xf numFmtId="0" fontId="0" fillId="0" borderId="0" xfId="0"/>
    <xf numFmtId="165" fontId="3" fillId="3" borderId="8" xfId="1" applyNumberFormat="1" applyFont="1" applyFill="1" applyBorder="1"/>
    <xf numFmtId="165" fontId="3" fillId="3" borderId="2" xfId="1" applyNumberFormat="1" applyFont="1" applyFill="1" applyBorder="1"/>
    <xf numFmtId="165" fontId="3" fillId="3" borderId="4" xfId="1" applyNumberFormat="1" applyFont="1" applyFill="1" applyBorder="1"/>
    <xf numFmtId="165" fontId="3" fillId="0" borderId="6" xfId="1" applyNumberFormat="1" applyFont="1" applyBorder="1"/>
    <xf numFmtId="165" fontId="3" fillId="0" borderId="4" xfId="1" applyNumberFormat="1" applyFont="1" applyBorder="1"/>
    <xf numFmtId="165" fontId="8" fillId="3" borderId="4" xfId="1" applyNumberFormat="1" applyFont="1" applyFill="1" applyBorder="1"/>
    <xf numFmtId="165" fontId="8" fillId="3" borderId="8" xfId="1" applyNumberFormat="1" applyFont="1" applyFill="1" applyBorder="1"/>
    <xf numFmtId="165" fontId="8" fillId="0" borderId="8" xfId="1" applyNumberFormat="1" applyFont="1" applyBorder="1"/>
    <xf numFmtId="165" fontId="8" fillId="0" borderId="4" xfId="1" applyNumberFormat="1" applyFont="1" applyBorder="1"/>
    <xf numFmtId="165" fontId="8" fillId="3" borderId="2" xfId="1" applyNumberFormat="1" applyFont="1" applyFill="1" applyBorder="1"/>
    <xf numFmtId="165" fontId="3" fillId="3" borderId="6" xfId="1" applyNumberFormat="1" applyFont="1" applyFill="1" applyBorder="1" applyAlignment="1">
      <alignment horizontal="right"/>
    </xf>
    <xf numFmtId="165" fontId="8" fillId="3" borderId="6" xfId="1" applyNumberFormat="1" applyFont="1" applyFill="1" applyBorder="1" applyAlignment="1">
      <alignment horizontal="right" vertical="center"/>
    </xf>
    <xf numFmtId="0" fontId="13" fillId="0" borderId="0" xfId="0" applyFont="1"/>
    <xf numFmtId="165" fontId="13" fillId="0" borderId="0" xfId="0" applyNumberFormat="1" applyFont="1"/>
    <xf numFmtId="0" fontId="2" fillId="2" borderId="7" xfId="1" applyFont="1" applyFill="1" applyBorder="1" applyAlignment="1">
      <alignment horizontal="right" vertical="center" wrapText="1"/>
    </xf>
    <xf numFmtId="165" fontId="3" fillId="2" borderId="3" xfId="1" applyNumberFormat="1" applyFont="1" applyFill="1" applyBorder="1"/>
    <xf numFmtId="165" fontId="3" fillId="2" borderId="4" xfId="1" applyNumberFormat="1" applyFont="1" applyFill="1" applyBorder="1"/>
    <xf numFmtId="165" fontId="3" fillId="2" borderId="8" xfId="1" applyNumberFormat="1" applyFont="1" applyFill="1" applyBorder="1"/>
    <xf numFmtId="0" fontId="12" fillId="2" borderId="10" xfId="1" applyFont="1" applyFill="1" applyBorder="1" applyAlignment="1">
      <alignment wrapText="1"/>
    </xf>
    <xf numFmtId="0" fontId="12" fillId="0" borderId="10" xfId="1" applyFont="1" applyBorder="1" applyAlignment="1">
      <alignment wrapText="1"/>
    </xf>
    <xf numFmtId="0" fontId="14" fillId="0" borderId="0" xfId="1" applyFont="1" applyAlignment="1">
      <alignment wrapText="1"/>
    </xf>
    <xf numFmtId="165" fontId="14" fillId="0" borderId="9" xfId="1" applyNumberFormat="1" applyFont="1" applyBorder="1"/>
    <xf numFmtId="43" fontId="13" fillId="0" borderId="0" xfId="3" applyFont="1"/>
    <xf numFmtId="43" fontId="13" fillId="0" borderId="0" xfId="0" applyNumberFormat="1" applyFont="1"/>
    <xf numFmtId="0" fontId="14" fillId="2" borderId="10" xfId="1" applyFont="1" applyFill="1" applyBorder="1" applyAlignment="1">
      <alignment wrapText="1"/>
    </xf>
    <xf numFmtId="165" fontId="14" fillId="2" borderId="9" xfId="1" applyNumberFormat="1" applyFont="1" applyFill="1" applyBorder="1"/>
    <xf numFmtId="0" fontId="14" fillId="3" borderId="11" xfId="1" applyFont="1" applyFill="1" applyBorder="1" applyAlignment="1">
      <alignment horizontal="justify" wrapText="1"/>
    </xf>
    <xf numFmtId="0" fontId="14" fillId="2" borderId="11" xfId="1" applyFont="1" applyFill="1" applyBorder="1" applyAlignment="1">
      <alignment horizontal="justify" wrapText="1"/>
    </xf>
    <xf numFmtId="0" fontId="12" fillId="2" borderId="11" xfId="1" applyFont="1" applyFill="1" applyBorder="1" applyAlignment="1">
      <alignment horizontal="justify" wrapText="1"/>
    </xf>
    <xf numFmtId="0" fontId="2" fillId="2" borderId="5" xfId="1" applyFont="1" applyFill="1" applyBorder="1" applyAlignment="1">
      <alignment wrapText="1"/>
    </xf>
    <xf numFmtId="165" fontId="3" fillId="2" borderId="2" xfId="1" applyNumberFormat="1" applyFont="1" applyFill="1" applyBorder="1"/>
    <xf numFmtId="165" fontId="3" fillId="2" borderId="9" xfId="1" applyNumberFormat="1" applyFont="1" applyFill="1" applyBorder="1"/>
    <xf numFmtId="165" fontId="3" fillId="3" borderId="11" xfId="1" applyNumberFormat="1" applyFont="1" applyFill="1" applyBorder="1"/>
    <xf numFmtId="0" fontId="3" fillId="2" borderId="10" xfId="1" applyFont="1" applyFill="1" applyBorder="1" applyAlignment="1">
      <alignment wrapText="1"/>
    </xf>
    <xf numFmtId="0" fontId="3" fillId="2" borderId="11" xfId="1" applyFont="1" applyFill="1" applyBorder="1" applyAlignment="1">
      <alignment horizontal="justify" wrapText="1"/>
    </xf>
    <xf numFmtId="165" fontId="3" fillId="2" borderId="6" xfId="1" applyNumberFormat="1" applyFont="1" applyFill="1" applyBorder="1"/>
    <xf numFmtId="165" fontId="3" fillId="2" borderId="1" xfId="1" applyNumberFormat="1" applyFont="1" applyFill="1" applyBorder="1"/>
    <xf numFmtId="0" fontId="3" fillId="0" borderId="10" xfId="1" applyFont="1" applyBorder="1" applyAlignment="1">
      <alignment wrapText="1"/>
    </xf>
    <xf numFmtId="165" fontId="3" fillId="0" borderId="9" xfId="1" applyNumberFormat="1" applyFont="1" applyBorder="1"/>
    <xf numFmtId="0" fontId="14" fillId="0" borderId="0" xfId="1" applyFont="1" applyAlignment="1">
      <alignment horizontal="left" wrapText="1"/>
    </xf>
    <xf numFmtId="43" fontId="13" fillId="0" borderId="0" xfId="3" applyFont="1" applyFill="1"/>
    <xf numFmtId="0" fontId="14" fillId="0" borderId="10" xfId="1" applyFont="1" applyBorder="1" applyAlignment="1">
      <alignment wrapText="1"/>
    </xf>
    <xf numFmtId="0" fontId="14" fillId="0" borderId="0" xfId="1" applyFont="1" applyAlignment="1">
      <alignment horizontal="left" vertical="center" wrapText="1"/>
    </xf>
    <xf numFmtId="165" fontId="3" fillId="0" borderId="3" xfId="1" applyNumberFormat="1" applyFont="1" applyBorder="1"/>
    <xf numFmtId="165" fontId="3" fillId="0" borderId="8" xfId="1" applyNumberFormat="1" applyFont="1" applyBorder="1"/>
    <xf numFmtId="165" fontId="3" fillId="0" borderId="2" xfId="1" applyNumberFormat="1" applyFont="1" applyBorder="1"/>
    <xf numFmtId="165" fontId="3" fillId="0" borderId="1" xfId="1" applyNumberFormat="1" applyFont="1" applyBorder="1"/>
    <xf numFmtId="165" fontId="3" fillId="0" borderId="0" xfId="1" applyNumberFormat="1" applyFont="1"/>
    <xf numFmtId="0" fontId="14" fillId="0" borderId="11" xfId="1" applyFont="1" applyBorder="1" applyAlignment="1">
      <alignment horizontal="justify" wrapText="1"/>
    </xf>
    <xf numFmtId="165" fontId="3" fillId="0" borderId="5" xfId="1" applyNumberFormat="1" applyFont="1" applyBorder="1"/>
    <xf numFmtId="165" fontId="3" fillId="0" borderId="12" xfId="1" applyNumberFormat="1" applyFont="1" applyBorder="1"/>
    <xf numFmtId="165" fontId="3" fillId="0" borderId="7" xfId="1" applyNumberFormat="1" applyFont="1" applyBorder="1"/>
    <xf numFmtId="165" fontId="3" fillId="3" borderId="1" xfId="1" applyNumberFormat="1" applyFont="1" applyFill="1" applyBorder="1"/>
    <xf numFmtId="165" fontId="3" fillId="3" borderId="3" xfId="1" applyNumberFormat="1" applyFont="1" applyFill="1" applyBorder="1"/>
    <xf numFmtId="0" fontId="2" fillId="2" borderId="5" xfId="1" applyFont="1" applyFill="1" applyBorder="1" applyAlignment="1">
      <alignment horizontal="right" vertical="center" wrapText="1"/>
    </xf>
    <xf numFmtId="165" fontId="3" fillId="2" borderId="5" xfId="1" applyNumberFormat="1" applyFont="1" applyFill="1" applyBorder="1" applyAlignment="1">
      <alignment horizontal="right"/>
    </xf>
    <xf numFmtId="165" fontId="3" fillId="3" borderId="9" xfId="1" applyNumberFormat="1" applyFont="1" applyFill="1" applyBorder="1"/>
    <xf numFmtId="165" fontId="3" fillId="2" borderId="10" xfId="1" applyNumberFormat="1" applyFont="1" applyFill="1" applyBorder="1" applyAlignment="1">
      <alignment horizontal="right"/>
    </xf>
    <xf numFmtId="165" fontId="3" fillId="2" borderId="8" xfId="1" applyNumberFormat="1" applyFont="1" applyFill="1" applyBorder="1" applyAlignment="1">
      <alignment horizontal="right"/>
    </xf>
    <xf numFmtId="165" fontId="3" fillId="2" borderId="5" xfId="1" applyNumberFormat="1" applyFont="1" applyFill="1" applyBorder="1"/>
    <xf numFmtId="165" fontId="3" fillId="2" borderId="1" xfId="1" applyNumberFormat="1" applyFont="1" applyFill="1" applyBorder="1" applyAlignment="1">
      <alignment horizontal="right"/>
    </xf>
    <xf numFmtId="165" fontId="3" fillId="3" borderId="7" xfId="1" applyNumberFormat="1" applyFont="1" applyFill="1" applyBorder="1"/>
    <xf numFmtId="165" fontId="3" fillId="2" borderId="10" xfId="1" applyNumberFormat="1" applyFont="1" applyFill="1" applyBorder="1"/>
    <xf numFmtId="165" fontId="3" fillId="2" borderId="9" xfId="1" applyNumberFormat="1" applyFont="1" applyFill="1" applyBorder="1" applyAlignment="1">
      <alignment horizontal="right"/>
    </xf>
    <xf numFmtId="0" fontId="14" fillId="0" borderId="11" xfId="1" applyFont="1" applyBorder="1" applyAlignment="1">
      <alignment wrapText="1"/>
    </xf>
    <xf numFmtId="165" fontId="14" fillId="0" borderId="10" xfId="1" applyNumberFormat="1" applyFont="1" applyBorder="1"/>
    <xf numFmtId="165" fontId="14" fillId="0" borderId="9" xfId="1" applyNumberFormat="1" applyFont="1" applyBorder="1" applyAlignment="1">
      <alignment horizontal="right"/>
    </xf>
    <xf numFmtId="0" fontId="14" fillId="2" borderId="11" xfId="1" applyFont="1" applyFill="1" applyBorder="1" applyAlignment="1">
      <alignment horizontal="left" wrapText="1"/>
    </xf>
    <xf numFmtId="165" fontId="14" fillId="2" borderId="10" xfId="1" applyNumberFormat="1" applyFont="1" applyFill="1" applyBorder="1"/>
    <xf numFmtId="165" fontId="14" fillId="2" borderId="9" xfId="1" applyNumberFormat="1" applyFont="1" applyFill="1" applyBorder="1" applyAlignment="1">
      <alignment horizontal="right"/>
    </xf>
    <xf numFmtId="0" fontId="14" fillId="2" borderId="11" xfId="1" applyFont="1" applyFill="1" applyBorder="1" applyAlignment="1">
      <alignment horizontal="left" vertical="center" wrapText="1"/>
    </xf>
    <xf numFmtId="165" fontId="3" fillId="2" borderId="3" xfId="1" applyNumberFormat="1" applyFont="1" applyFill="1" applyBorder="1" applyAlignment="1">
      <alignment horizontal="right"/>
    </xf>
    <xf numFmtId="165" fontId="3" fillId="3" borderId="6" xfId="1" applyNumberFormat="1" applyFont="1" applyFill="1" applyBorder="1"/>
    <xf numFmtId="165" fontId="3" fillId="2" borderId="0" xfId="1" applyNumberFormat="1" applyFont="1" applyFill="1"/>
    <xf numFmtId="165" fontId="3" fillId="3" borderId="0" xfId="1" applyNumberFormat="1" applyFont="1" applyFill="1"/>
    <xf numFmtId="165" fontId="3" fillId="3" borderId="9" xfId="1" applyNumberFormat="1" applyFont="1" applyFill="1" applyBorder="1" applyAlignment="1">
      <alignment horizontal="right"/>
    </xf>
    <xf numFmtId="165" fontId="3" fillId="2" borderId="12" xfId="1" applyNumberFormat="1" applyFont="1" applyFill="1" applyBorder="1"/>
    <xf numFmtId="0" fontId="15" fillId="0" borderId="0" xfId="0" applyFont="1"/>
    <xf numFmtId="165" fontId="3" fillId="2" borderId="11" xfId="1" applyNumberFormat="1" applyFont="1" applyFill="1" applyBorder="1"/>
    <xf numFmtId="165" fontId="14" fillId="0" borderId="11" xfId="1" applyNumberFormat="1" applyFont="1" applyBorder="1"/>
    <xf numFmtId="165" fontId="14" fillId="0" borderId="0" xfId="1" applyNumberFormat="1" applyFont="1"/>
    <xf numFmtId="165" fontId="14" fillId="2" borderId="11" xfId="1" applyNumberFormat="1" applyFont="1" applyFill="1" applyBorder="1"/>
    <xf numFmtId="165" fontId="14" fillId="2" borderId="0" xfId="1" applyNumberFormat="1" applyFont="1" applyFill="1"/>
    <xf numFmtId="0" fontId="16" fillId="2" borderId="10" xfId="1" applyFont="1" applyFill="1" applyBorder="1" applyAlignment="1">
      <alignment wrapText="1"/>
    </xf>
    <xf numFmtId="0" fontId="16" fillId="2" borderId="11" xfId="1" applyFont="1" applyFill="1" applyBorder="1" applyAlignment="1">
      <alignment horizontal="left" vertical="center" wrapText="1"/>
    </xf>
    <xf numFmtId="165" fontId="16" fillId="2" borderId="9" xfId="1" applyNumberFormat="1" applyFont="1" applyFill="1" applyBorder="1"/>
    <xf numFmtId="165" fontId="16" fillId="2" borderId="11" xfId="1" applyNumberFormat="1" applyFont="1" applyFill="1" applyBorder="1"/>
    <xf numFmtId="165" fontId="16" fillId="2" borderId="0" xfId="1" applyNumberFormat="1" applyFont="1" applyFill="1"/>
    <xf numFmtId="165" fontId="17" fillId="3" borderId="11" xfId="1" applyNumberFormat="1" applyFont="1" applyFill="1" applyBorder="1"/>
    <xf numFmtId="0" fontId="18" fillId="0" borderId="0" xfId="0" applyFont="1"/>
    <xf numFmtId="165" fontId="17" fillId="2" borderId="9" xfId="1" applyNumberFormat="1" applyFont="1" applyFill="1" applyBorder="1"/>
    <xf numFmtId="165" fontId="17" fillId="2" borderId="11" xfId="1" applyNumberFormat="1" applyFont="1" applyFill="1" applyBorder="1"/>
    <xf numFmtId="165" fontId="17" fillId="2" borderId="0" xfId="1" applyNumberFormat="1" applyFont="1" applyFill="1"/>
    <xf numFmtId="165" fontId="3" fillId="2" borderId="9" xfId="1" applyNumberFormat="1" applyFont="1" applyFill="1" applyBorder="1" applyAlignment="1">
      <alignment vertical="top"/>
    </xf>
    <xf numFmtId="164" fontId="13" fillId="0" borderId="0" xfId="0" applyNumberFormat="1" applyFont="1"/>
    <xf numFmtId="165" fontId="3" fillId="3" borderId="0" xfId="1" applyNumberFormat="1" applyFont="1" applyFill="1" applyAlignment="1">
      <alignment wrapText="1"/>
    </xf>
    <xf numFmtId="166" fontId="3" fillId="3" borderId="4" xfId="3" applyNumberFormat="1" applyFont="1" applyFill="1" applyBorder="1"/>
    <xf numFmtId="166" fontId="3" fillId="3" borderId="2" xfId="3" applyNumberFormat="1" applyFont="1" applyFill="1" applyBorder="1"/>
    <xf numFmtId="165" fontId="3" fillId="3" borderId="4" xfId="3" applyNumberFormat="1" applyFont="1" applyFill="1" applyBorder="1"/>
    <xf numFmtId="166" fontId="13" fillId="0" borderId="0" xfId="3" applyNumberFormat="1" applyFont="1" applyAlignment="1"/>
    <xf numFmtId="166" fontId="13" fillId="0" borderId="0" xfId="3" applyNumberFormat="1" applyFont="1" applyFill="1"/>
    <xf numFmtId="166" fontId="13" fillId="0" borderId="0" xfId="0" applyNumberFormat="1" applyFont="1"/>
    <xf numFmtId="0" fontId="2" fillId="2" borderId="10" xfId="1" applyFont="1" applyFill="1" applyBorder="1" applyAlignment="1">
      <alignment wrapText="1"/>
    </xf>
    <xf numFmtId="0" fontId="2" fillId="2" borderId="11" xfId="1" applyFont="1" applyFill="1" applyBorder="1" applyAlignment="1">
      <alignment horizontal="right" vertical="center" wrapText="1"/>
    </xf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right" vertical="center" wrapText="1"/>
    </xf>
    <xf numFmtId="0" fontId="2" fillId="2" borderId="10" xfId="1" applyFont="1" applyFill="1" applyBorder="1" applyAlignment="1">
      <alignment horizontal="right" vertical="center" wrapText="1"/>
    </xf>
    <xf numFmtId="0" fontId="2" fillId="2" borderId="12" xfId="1" applyFont="1" applyFill="1" applyBorder="1" applyAlignment="1">
      <alignment horizontal="right" vertical="center" wrapText="1"/>
    </xf>
    <xf numFmtId="43" fontId="13" fillId="0" borderId="0" xfId="3" applyFont="1" applyAlignment="1"/>
    <xf numFmtId="165" fontId="3" fillId="3" borderId="4" xfId="3" applyNumberFormat="1" applyFont="1" applyFill="1" applyBorder="1" applyAlignment="1">
      <alignment horizontal="right" vertical="center"/>
    </xf>
    <xf numFmtId="43" fontId="7" fillId="0" borderId="0" xfId="3" applyFont="1"/>
    <xf numFmtId="43" fontId="7" fillId="0" borderId="0" xfId="3" applyFont="1" applyFill="1"/>
    <xf numFmtId="43" fontId="7" fillId="0" borderId="0" xfId="3" applyFont="1" applyAlignment="1"/>
    <xf numFmtId="165" fontId="3" fillId="0" borderId="4" xfId="1" applyNumberFormat="1" applyFont="1" applyFill="1" applyBorder="1"/>
    <xf numFmtId="165" fontId="3" fillId="0" borderId="9" xfId="1" applyNumberFormat="1" applyFont="1" applyFill="1" applyBorder="1"/>
    <xf numFmtId="165" fontId="3" fillId="0" borderId="8" xfId="1" applyNumberFormat="1" applyFont="1" applyFill="1" applyBorder="1"/>
    <xf numFmtId="165" fontId="3" fillId="0" borderId="1" xfId="1" applyNumberFormat="1" applyFont="1" applyFill="1" applyBorder="1"/>
    <xf numFmtId="165" fontId="14" fillId="0" borderId="9" xfId="1" applyNumberFormat="1" applyFont="1" applyFill="1" applyBorder="1"/>
    <xf numFmtId="165" fontId="8" fillId="0" borderId="4" xfId="1" applyNumberFormat="1" applyFont="1" applyFill="1" applyBorder="1"/>
    <xf numFmtId="165" fontId="3" fillId="0" borderId="0" xfId="1" applyNumberFormat="1" applyFont="1" applyFill="1"/>
    <xf numFmtId="165" fontId="3" fillId="0" borderId="4" xfId="3" applyNumberFormat="1" applyFont="1" applyFill="1" applyBorder="1"/>
    <xf numFmtId="165" fontId="3" fillId="0" borderId="12" xfId="1" applyNumberFormat="1" applyFont="1" applyFill="1" applyBorder="1"/>
    <xf numFmtId="0" fontId="13" fillId="0" borderId="0" xfId="0" applyFont="1" applyFill="1"/>
    <xf numFmtId="165" fontId="13" fillId="0" borderId="0" xfId="0" applyNumberFormat="1" applyFont="1" applyFill="1"/>
    <xf numFmtId="0" fontId="2" fillId="2" borderId="16" xfId="1" applyFont="1" applyFill="1" applyBorder="1" applyAlignment="1">
      <alignment wrapText="1"/>
    </xf>
    <xf numFmtId="0" fontId="2" fillId="2" borderId="14" xfId="1" applyFont="1" applyFill="1" applyBorder="1" applyAlignment="1">
      <alignment horizontal="right" vertical="center" wrapText="1"/>
    </xf>
    <xf numFmtId="0" fontId="4" fillId="3" borderId="5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22" fillId="3" borderId="14" xfId="1" applyFont="1" applyFill="1" applyBorder="1" applyAlignment="1">
      <alignment horizontal="center" vertical="center"/>
    </xf>
    <xf numFmtId="165" fontId="12" fillId="2" borderId="7" xfId="1" applyNumberFormat="1" applyFont="1" applyFill="1" applyBorder="1"/>
    <xf numFmtId="165" fontId="12" fillId="3" borderId="15" xfId="1" applyNumberFormat="1" applyFont="1" applyFill="1" applyBorder="1"/>
    <xf numFmtId="165" fontId="12" fillId="2" borderId="9" xfId="1" applyNumberFormat="1" applyFont="1" applyFill="1" applyBorder="1"/>
    <xf numFmtId="0" fontId="16" fillId="0" borderId="0" xfId="1" applyFont="1" applyAlignment="1">
      <alignment wrapText="1"/>
    </xf>
    <xf numFmtId="0" fontId="14" fillId="2" borderId="0" xfId="1" applyFont="1" applyFill="1" applyAlignment="1">
      <alignment horizontal="left" wrapText="1"/>
    </xf>
    <xf numFmtId="0" fontId="23" fillId="0" borderId="0" xfId="1" applyFont="1" applyAlignment="1">
      <alignment horizontal="right" wrapText="1"/>
    </xf>
    <xf numFmtId="0" fontId="14" fillId="2" borderId="0" xfId="1" applyFont="1" applyFill="1" applyAlignment="1">
      <alignment horizontal="left" vertical="center" wrapText="1"/>
    </xf>
    <xf numFmtId="165" fontId="12" fillId="0" borderId="9" xfId="1" applyNumberFormat="1" applyFont="1" applyBorder="1"/>
    <xf numFmtId="0" fontId="13" fillId="0" borderId="0" xfId="0" applyFont="1" applyAlignment="1">
      <alignment horizontal="right"/>
    </xf>
    <xf numFmtId="165" fontId="12" fillId="3" borderId="9" xfId="1" applyNumberFormat="1" applyFont="1" applyFill="1" applyBorder="1"/>
    <xf numFmtId="166" fontId="13" fillId="0" borderId="0" xfId="3" applyNumberFormat="1" applyFont="1"/>
    <xf numFmtId="165" fontId="12" fillId="4" borderId="1" xfId="1" applyNumberFormat="1" applyFont="1" applyFill="1" applyBorder="1"/>
    <xf numFmtId="165" fontId="12" fillId="3" borderId="3" xfId="1" applyNumberFormat="1" applyFont="1" applyFill="1" applyBorder="1"/>
    <xf numFmtId="165" fontId="12" fillId="2" borderId="1" xfId="1" applyNumberFormat="1" applyFont="1" applyFill="1" applyBorder="1"/>
    <xf numFmtId="165" fontId="12" fillId="2" borderId="3" xfId="1" applyNumberFormat="1" applyFont="1" applyFill="1" applyBorder="1"/>
    <xf numFmtId="0" fontId="4" fillId="3" borderId="15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justify" wrapText="1"/>
    </xf>
    <xf numFmtId="0" fontId="13" fillId="0" borderId="11" xfId="0" applyFont="1" applyBorder="1" applyAlignment="1">
      <alignment wrapText="1"/>
    </xf>
    <xf numFmtId="0" fontId="9" fillId="0" borderId="5" xfId="1" applyFont="1" applyBorder="1" applyAlignment="1">
      <alignment horizontal="left" wrapText="1"/>
    </xf>
    <xf numFmtId="0" fontId="9" fillId="0" borderId="7" xfId="1" applyFont="1" applyBorder="1" applyAlignment="1">
      <alignment horizontal="left" wrapText="1"/>
    </xf>
    <xf numFmtId="0" fontId="2" fillId="2" borderId="6" xfId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3" borderId="4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wrapText="1"/>
    </xf>
    <xf numFmtId="0" fontId="9" fillId="2" borderId="7" xfId="1" applyFont="1" applyFill="1" applyBorder="1" applyAlignment="1">
      <alignment horizontal="left" wrapText="1"/>
    </xf>
    <xf numFmtId="0" fontId="9" fillId="2" borderId="9" xfId="1" applyFont="1" applyFill="1" applyBorder="1" applyAlignment="1">
      <alignment horizontal="left" wrapText="1"/>
    </xf>
    <xf numFmtId="0" fontId="9" fillId="2" borderId="10" xfId="1" applyFont="1" applyFill="1" applyBorder="1" applyAlignment="1">
      <alignment horizontal="left" wrapText="1"/>
    </xf>
    <xf numFmtId="0" fontId="5" fillId="3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left" vertical="center" wrapText="1"/>
    </xf>
    <xf numFmtId="0" fontId="14" fillId="2" borderId="9" xfId="1" applyFont="1" applyFill="1" applyBorder="1" applyAlignment="1">
      <alignment horizontal="left" wrapText="1"/>
    </xf>
    <xf numFmtId="0" fontId="14" fillId="2" borderId="5" xfId="1" applyFont="1" applyFill="1" applyBorder="1" applyAlignment="1">
      <alignment horizontal="left" wrapText="1"/>
    </xf>
    <xf numFmtId="0" fontId="14" fillId="2" borderId="7" xfId="1" applyFont="1" applyFill="1" applyBorder="1" applyAlignment="1">
      <alignment horizontal="left" wrapText="1"/>
    </xf>
    <xf numFmtId="0" fontId="16" fillId="2" borderId="9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0" fillId="0" borderId="9" xfId="0" applyBorder="1"/>
    <xf numFmtId="0" fontId="0" fillId="0" borderId="3" xfId="0" applyBorder="1"/>
    <xf numFmtId="0" fontId="0" fillId="0" borderId="9" xfId="0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left" vertical="center" wrapText="1"/>
    </xf>
    <xf numFmtId="0" fontId="14" fillId="2" borderId="10" xfId="1" applyFont="1" applyFill="1" applyBorder="1" applyAlignment="1">
      <alignment horizontal="left" wrapText="1"/>
    </xf>
    <xf numFmtId="0" fontId="14" fillId="2" borderId="11" xfId="1" applyFont="1" applyFill="1" applyBorder="1" applyAlignment="1">
      <alignment horizontal="left" wrapText="1"/>
    </xf>
    <xf numFmtId="0" fontId="5" fillId="3" borderId="3" xfId="1" applyFont="1" applyFill="1" applyBorder="1" applyAlignment="1">
      <alignment horizontal="left" vertical="center" wrapText="1"/>
    </xf>
    <xf numFmtId="0" fontId="5" fillId="3" borderId="15" xfId="1" applyFont="1" applyFill="1" applyBorder="1" applyAlignment="1">
      <alignment horizontal="left" vertical="center" wrapText="1"/>
    </xf>
    <xf numFmtId="0" fontId="16" fillId="0" borderId="9" xfId="1" applyFont="1" applyBorder="1" applyAlignment="1">
      <alignment horizontal="left" vertical="center" wrapText="1"/>
    </xf>
    <xf numFmtId="0" fontId="16" fillId="0" borderId="10" xfId="1" applyFont="1" applyBorder="1" applyAlignment="1">
      <alignment horizontal="left" vertical="center" wrapText="1"/>
    </xf>
  </cellXfs>
  <cellStyles count="7">
    <cellStyle name="Excel Built-in Comma [0]" xfId="6" xr:uid="{00000000-0005-0000-0000-000000000000}"/>
    <cellStyle name="Migliaia" xfId="3" builtinId="3"/>
    <cellStyle name="Normale" xfId="0" builtinId="0"/>
    <cellStyle name="Normale 2" xfId="1" xr:uid="{00000000-0005-0000-0000-000003000000}"/>
    <cellStyle name="Normale 3" xfId="4" xr:uid="{00000000-0005-0000-0000-000004000000}"/>
    <cellStyle name="Normale 4" xfId="5" xr:uid="{00000000-0005-0000-0000-000005000000}"/>
    <cellStyle name="Percentuale 2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0</xdr:row>
          <xdr:rowOff>60960</xdr:rowOff>
        </xdr:from>
        <xdr:to>
          <xdr:col>1</xdr:col>
          <xdr:colOff>723900</xdr:colOff>
          <xdr:row>2</xdr:row>
          <xdr:rowOff>83820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0</xdr:row>
          <xdr:rowOff>60960</xdr:rowOff>
        </xdr:from>
        <xdr:to>
          <xdr:col>1</xdr:col>
          <xdr:colOff>815340</xdr:colOff>
          <xdr:row>2</xdr:row>
          <xdr:rowOff>152400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</xdr:colOff>
          <xdr:row>0</xdr:row>
          <xdr:rowOff>106680</xdr:rowOff>
        </xdr:from>
        <xdr:to>
          <xdr:col>1</xdr:col>
          <xdr:colOff>853440</xdr:colOff>
          <xdr:row>2</xdr:row>
          <xdr:rowOff>76200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1333500</xdr:colOff>
          <xdr:row>0</xdr:row>
          <xdr:rowOff>99060</xdr:rowOff>
        </xdr:from>
        <xdr:to>
          <xdr:col>2</xdr:col>
          <xdr:colOff>2087880</xdr:colOff>
          <xdr:row>1</xdr:row>
          <xdr:rowOff>411480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esktop/sezione%20SERVIZI%20EROGATI/dettaglio%20costi%20contabilizzati_sig.ra%20Fabiano/schede%20economiche%20e%20patrimoniali%20%20dic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o econ. spazzamento e c (2)"/>
      <sheetName val="Raccolta diff e impianti (2)"/>
      <sheetName val="Settore Pulizia"/>
      <sheetName val="riepilogo conto economico (2)"/>
    </sheetNames>
    <sheetDataSet>
      <sheetData sheetId="0">
        <row r="38">
          <cell r="F38">
            <v>58490</v>
          </cell>
        </row>
      </sheetData>
      <sheetData sheetId="1">
        <row r="38">
          <cell r="I38">
            <v>545405</v>
          </cell>
        </row>
      </sheetData>
      <sheetData sheetId="2">
        <row r="37">
          <cell r="I37">
            <v>18592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opLeftCell="A19" workbookViewId="0">
      <selection activeCell="A44" sqref="A44:B44"/>
    </sheetView>
  </sheetViews>
  <sheetFormatPr defaultColWidth="9.109375" defaultRowHeight="14.4"/>
  <cols>
    <col min="1" max="1" width="4.33203125" style="13" customWidth="1"/>
    <col min="2" max="2" width="91.109375" style="13" customWidth="1"/>
    <col min="3" max="3" width="26.44140625" style="13" customWidth="1"/>
    <col min="4" max="4" width="23.109375" style="13" customWidth="1"/>
    <col min="5" max="6" width="19.44140625" style="13" customWidth="1"/>
    <col min="7" max="8" width="9.109375" style="13"/>
    <col min="9" max="9" width="13.33203125" style="13" bestFit="1" customWidth="1"/>
    <col min="10" max="16384" width="9.109375" style="13"/>
  </cols>
  <sheetData>
    <row r="1" spans="1:6" ht="21" customHeight="1">
      <c r="A1" s="30"/>
      <c r="B1" s="15"/>
      <c r="C1" s="157" t="s">
        <v>73</v>
      </c>
      <c r="D1" s="158"/>
      <c r="E1" s="158"/>
      <c r="F1" s="159"/>
    </row>
    <row r="2" spans="1:6" ht="19.5" customHeight="1">
      <c r="A2" s="103"/>
      <c r="B2" s="104"/>
      <c r="C2" s="157" t="s">
        <v>50</v>
      </c>
      <c r="D2" s="158"/>
      <c r="E2" s="158"/>
      <c r="F2" s="159"/>
    </row>
    <row r="3" spans="1:6" ht="17.399999999999999" customHeight="1">
      <c r="A3" s="105"/>
      <c r="B3" s="106"/>
      <c r="C3" s="157" t="s">
        <v>72</v>
      </c>
      <c r="D3" s="170"/>
      <c r="E3" s="170"/>
      <c r="F3" s="171"/>
    </row>
    <row r="4" spans="1:6" ht="15" customHeight="1">
      <c r="A4" s="146"/>
      <c r="B4" s="146"/>
      <c r="C4" s="165" t="s">
        <v>59</v>
      </c>
      <c r="D4" s="167" t="s">
        <v>60</v>
      </c>
      <c r="E4" s="169" t="s">
        <v>61</v>
      </c>
      <c r="F4" s="172" t="s">
        <v>0</v>
      </c>
    </row>
    <row r="5" spans="1:6" ht="21" customHeight="1">
      <c r="A5" s="146"/>
      <c r="B5" s="146"/>
      <c r="C5" s="166"/>
      <c r="D5" s="168"/>
      <c r="E5" s="166"/>
      <c r="F5" s="173"/>
    </row>
    <row r="6" spans="1:6">
      <c r="A6" s="160" t="s">
        <v>1</v>
      </c>
      <c r="B6" s="160"/>
      <c r="C6" s="17"/>
      <c r="D6" s="17"/>
      <c r="E6" s="17"/>
      <c r="F6" s="31"/>
    </row>
    <row r="7" spans="1:6" ht="15.75" customHeight="1">
      <c r="A7" s="161" t="s">
        <v>2</v>
      </c>
      <c r="B7" s="162"/>
      <c r="C7" s="32">
        <v>7129754</v>
      </c>
      <c r="D7" s="32">
        <v>324092</v>
      </c>
      <c r="E7" s="32">
        <v>550707</v>
      </c>
      <c r="F7" s="53">
        <f>SUM(C7:E7)</f>
        <v>8004553</v>
      </c>
    </row>
    <row r="8" spans="1:6" ht="15.75" customHeight="1">
      <c r="A8" s="163" t="s">
        <v>3</v>
      </c>
      <c r="B8" s="163"/>
      <c r="C8" s="32"/>
      <c r="D8" s="32"/>
      <c r="E8" s="32"/>
      <c r="F8" s="54">
        <f>SUM(C8:E8)</f>
        <v>0</v>
      </c>
    </row>
    <row r="9" spans="1:6" ht="13.5" customHeight="1">
      <c r="A9" s="34"/>
      <c r="B9" s="35" t="s">
        <v>4</v>
      </c>
      <c r="C9" s="32"/>
      <c r="D9" s="32"/>
      <c r="E9" s="32"/>
      <c r="F9" s="33">
        <f>SUM(C9:E9)</f>
        <v>0</v>
      </c>
    </row>
    <row r="10" spans="1:6">
      <c r="A10" s="160" t="s">
        <v>5</v>
      </c>
      <c r="B10" s="160"/>
      <c r="C10" s="3">
        <f>SUM(C7:C9)</f>
        <v>7129754</v>
      </c>
      <c r="D10" s="3">
        <f>SUM(D7:D9)</f>
        <v>324092</v>
      </c>
      <c r="E10" s="3">
        <f>SUM(E7:E9)</f>
        <v>550707</v>
      </c>
      <c r="F10" s="2">
        <f>SUM(C10:E10)</f>
        <v>8004553</v>
      </c>
    </row>
    <row r="11" spans="1:6">
      <c r="A11" s="160" t="s">
        <v>6</v>
      </c>
      <c r="B11" s="160"/>
      <c r="C11" s="36"/>
      <c r="D11" s="18"/>
      <c r="E11" s="18"/>
      <c r="F11" s="31"/>
    </row>
    <row r="12" spans="1:6" ht="15" customHeight="1">
      <c r="A12" s="163" t="s">
        <v>7</v>
      </c>
      <c r="B12" s="164"/>
      <c r="C12" s="37">
        <v>223487</v>
      </c>
      <c r="D12" s="37">
        <v>7954</v>
      </c>
      <c r="E12" s="37">
        <v>8968</v>
      </c>
      <c r="F12" s="33">
        <f>SUM(C12:E12)</f>
        <v>240409</v>
      </c>
    </row>
    <row r="13" spans="1:6">
      <c r="A13" s="163" t="s">
        <v>8</v>
      </c>
      <c r="B13" s="164"/>
      <c r="C13" s="32"/>
      <c r="D13" s="32"/>
      <c r="E13" s="32"/>
      <c r="F13" s="33"/>
    </row>
    <row r="14" spans="1:6" ht="9.75" customHeight="1">
      <c r="A14" s="38"/>
      <c r="B14" s="21" t="s">
        <v>9</v>
      </c>
      <c r="C14" s="22"/>
      <c r="D14" s="22"/>
      <c r="E14" s="22"/>
      <c r="F14" s="33">
        <f t="shared" ref="F14:F22" si="0">SUM(C14:E14)</f>
        <v>0</v>
      </c>
    </row>
    <row r="15" spans="1:6" ht="15" customHeight="1">
      <c r="A15" s="38"/>
      <c r="B15" s="21" t="s">
        <v>51</v>
      </c>
      <c r="C15" s="22">
        <v>42596</v>
      </c>
      <c r="D15" s="22">
        <v>1580</v>
      </c>
      <c r="E15" s="22">
        <v>2023</v>
      </c>
      <c r="F15" s="33">
        <f t="shared" si="0"/>
        <v>46199</v>
      </c>
    </row>
    <row r="16" spans="1:6" ht="15" customHeight="1">
      <c r="A16" s="38"/>
      <c r="B16" s="21" t="s">
        <v>10</v>
      </c>
      <c r="C16" s="22">
        <v>89676</v>
      </c>
      <c r="D16" s="22">
        <v>4327</v>
      </c>
      <c r="E16" s="22">
        <v>7386</v>
      </c>
      <c r="F16" s="33">
        <f t="shared" si="0"/>
        <v>101389</v>
      </c>
    </row>
    <row r="17" spans="1:9" ht="15.75" customHeight="1">
      <c r="A17" s="38"/>
      <c r="B17" s="21" t="s">
        <v>11</v>
      </c>
      <c r="C17" s="22"/>
      <c r="D17" s="22"/>
      <c r="E17" s="22"/>
      <c r="F17" s="33">
        <f t="shared" si="0"/>
        <v>0</v>
      </c>
    </row>
    <row r="18" spans="1:9" ht="15" customHeight="1">
      <c r="A18" s="38"/>
      <c r="B18" s="21" t="s">
        <v>12</v>
      </c>
      <c r="C18" s="22"/>
      <c r="D18" s="22"/>
      <c r="E18" s="22"/>
      <c r="F18" s="33">
        <f t="shared" si="0"/>
        <v>0</v>
      </c>
    </row>
    <row r="19" spans="1:9" ht="15.75" customHeight="1">
      <c r="A19" s="38"/>
      <c r="B19" s="21" t="s">
        <v>13</v>
      </c>
      <c r="C19" s="22"/>
      <c r="D19" s="22"/>
      <c r="E19" s="22"/>
      <c r="F19" s="33">
        <f t="shared" si="0"/>
        <v>0</v>
      </c>
    </row>
    <row r="20" spans="1:9" ht="14.25" customHeight="1">
      <c r="A20" s="38"/>
      <c r="B20" s="21" t="s">
        <v>70</v>
      </c>
      <c r="C20" s="22">
        <v>55200</v>
      </c>
      <c r="D20" s="22">
        <v>1200</v>
      </c>
      <c r="E20" s="22">
        <v>9360</v>
      </c>
      <c r="F20" s="33">
        <f t="shared" si="0"/>
        <v>65760</v>
      </c>
    </row>
    <row r="21" spans="1:9" ht="15.75" customHeight="1">
      <c r="A21" s="38"/>
      <c r="B21" s="21" t="s">
        <v>14</v>
      </c>
      <c r="C21" s="22">
        <f>303338-750.77</f>
        <v>302587.23</v>
      </c>
      <c r="D21" s="22">
        <v>6341</v>
      </c>
      <c r="E21" s="22">
        <v>10823</v>
      </c>
      <c r="F21" s="33">
        <f t="shared" si="0"/>
        <v>319751.23</v>
      </c>
    </row>
    <row r="22" spans="1:9" ht="16.5" customHeight="1">
      <c r="A22" s="147" t="s">
        <v>15</v>
      </c>
      <c r="B22" s="148"/>
      <c r="C22" s="39">
        <f>382474+213846+25901</f>
        <v>622221</v>
      </c>
      <c r="D22" s="39"/>
      <c r="E22" s="39"/>
      <c r="F22" s="33">
        <f t="shared" si="0"/>
        <v>622221</v>
      </c>
    </row>
    <row r="23" spans="1:9" ht="16.5" customHeight="1">
      <c r="A23" s="147" t="s">
        <v>16</v>
      </c>
      <c r="B23" s="148"/>
      <c r="C23" s="39"/>
      <c r="D23" s="39"/>
      <c r="E23" s="39"/>
      <c r="F23" s="33"/>
    </row>
    <row r="24" spans="1:9" ht="15" customHeight="1">
      <c r="A24" s="38"/>
      <c r="B24" s="40" t="s">
        <v>17</v>
      </c>
      <c r="C24" s="39">
        <v>3891404</v>
      </c>
      <c r="D24" s="39">
        <v>192252</v>
      </c>
      <c r="E24" s="39">
        <v>261398</v>
      </c>
      <c r="F24" s="33">
        <f t="shared" ref="F24:F37" si="1">SUM(C24:E24)</f>
        <v>4345054</v>
      </c>
    </row>
    <row r="25" spans="1:9" ht="15" customHeight="1">
      <c r="A25" s="38"/>
      <c r="B25" s="40" t="s">
        <v>18</v>
      </c>
      <c r="C25" s="39">
        <v>1052727</v>
      </c>
      <c r="D25" s="39">
        <v>54115</v>
      </c>
      <c r="E25" s="39">
        <v>73535</v>
      </c>
      <c r="F25" s="33">
        <f>SUM(C25:E25)</f>
        <v>1180377</v>
      </c>
    </row>
    <row r="26" spans="1:9" ht="15" customHeight="1">
      <c r="A26" s="38"/>
      <c r="B26" s="40" t="s">
        <v>19</v>
      </c>
      <c r="C26" s="39">
        <v>319180</v>
      </c>
      <c r="D26" s="39">
        <v>14741</v>
      </c>
      <c r="E26" s="39">
        <v>20036</v>
      </c>
      <c r="F26" s="33">
        <f t="shared" si="1"/>
        <v>353957</v>
      </c>
    </row>
    <row r="27" spans="1:9" ht="15" customHeight="1">
      <c r="A27" s="38"/>
      <c r="B27" s="40" t="s">
        <v>20</v>
      </c>
      <c r="C27" s="39"/>
      <c r="D27" s="39"/>
      <c r="E27" s="39"/>
      <c r="F27" s="33">
        <f t="shared" si="1"/>
        <v>0</v>
      </c>
    </row>
    <row r="28" spans="1:9" ht="15" customHeight="1">
      <c r="A28" s="38"/>
      <c r="B28" s="40" t="s">
        <v>21</v>
      </c>
      <c r="C28" s="39">
        <v>222631</v>
      </c>
      <c r="D28" s="39">
        <v>11584</v>
      </c>
      <c r="E28" s="39">
        <v>15583</v>
      </c>
      <c r="F28" s="33">
        <f>SUM(C28:E28)</f>
        <v>249798</v>
      </c>
      <c r="G28" s="14"/>
      <c r="I28" s="109"/>
    </row>
    <row r="29" spans="1:9" ht="5.25" customHeight="1">
      <c r="A29" s="38"/>
      <c r="B29" s="40"/>
      <c r="C29" s="39"/>
      <c r="D29" s="39"/>
      <c r="E29" s="39"/>
      <c r="F29" s="33"/>
    </row>
    <row r="30" spans="1:9">
      <c r="A30" s="147" t="s">
        <v>22</v>
      </c>
      <c r="B30" s="148"/>
      <c r="C30" s="39"/>
      <c r="D30" s="39"/>
      <c r="E30" s="39"/>
      <c r="F30" s="33">
        <f t="shared" si="1"/>
        <v>0</v>
      </c>
      <c r="I30" s="23"/>
    </row>
    <row r="31" spans="1:9" ht="15" customHeight="1">
      <c r="A31" s="42"/>
      <c r="B31" s="40" t="s">
        <v>23</v>
      </c>
      <c r="C31" s="22"/>
      <c r="D31" s="22"/>
      <c r="E31" s="22"/>
      <c r="F31" s="33">
        <f>SUM(C31:E31)</f>
        <v>0</v>
      </c>
      <c r="I31" s="95"/>
    </row>
    <row r="32" spans="1:9" ht="15" customHeight="1">
      <c r="A32" s="42"/>
      <c r="B32" s="40" t="s">
        <v>24</v>
      </c>
      <c r="C32" s="22">
        <v>115208</v>
      </c>
      <c r="D32" s="22">
        <v>1279</v>
      </c>
      <c r="E32" s="22">
        <v>2183</v>
      </c>
      <c r="F32" s="33">
        <f>SUM(C32:E32)</f>
        <v>118670</v>
      </c>
    </row>
    <row r="33" spans="1:7" ht="15" customHeight="1">
      <c r="A33" s="42"/>
      <c r="B33" s="40" t="s">
        <v>25</v>
      </c>
      <c r="C33" s="22"/>
      <c r="D33" s="22"/>
      <c r="E33" s="22"/>
      <c r="F33" s="33">
        <f t="shared" si="1"/>
        <v>0</v>
      </c>
    </row>
    <row r="34" spans="1:7" ht="18.75" customHeight="1">
      <c r="A34" s="42"/>
      <c r="B34" s="43" t="s">
        <v>26</v>
      </c>
      <c r="C34" s="22"/>
      <c r="D34" s="22"/>
      <c r="E34" s="22"/>
      <c r="F34" s="33">
        <f t="shared" si="1"/>
        <v>0</v>
      </c>
    </row>
    <row r="35" spans="1:7">
      <c r="A35" s="147" t="s">
        <v>27</v>
      </c>
      <c r="B35" s="148"/>
      <c r="C35" s="39"/>
      <c r="D35" s="39"/>
      <c r="E35" s="39"/>
      <c r="F35" s="33">
        <f>SUM(C35:E35)</f>
        <v>0</v>
      </c>
    </row>
    <row r="36" spans="1:7">
      <c r="A36" s="147" t="s">
        <v>28</v>
      </c>
      <c r="B36" s="148"/>
      <c r="C36" s="39"/>
      <c r="D36" s="39"/>
      <c r="E36" s="39"/>
      <c r="F36" s="33">
        <f t="shared" si="1"/>
        <v>0</v>
      </c>
    </row>
    <row r="37" spans="1:7">
      <c r="A37" s="147" t="s">
        <v>29</v>
      </c>
      <c r="B37" s="148"/>
      <c r="C37" s="39"/>
      <c r="D37" s="39"/>
      <c r="E37" s="39"/>
      <c r="F37" s="33">
        <f t="shared" si="1"/>
        <v>0</v>
      </c>
    </row>
    <row r="38" spans="1:7">
      <c r="A38" s="147" t="s">
        <v>30</v>
      </c>
      <c r="B38" s="148"/>
      <c r="C38" s="44">
        <v>51733</v>
      </c>
      <c r="D38" s="44">
        <v>2496</v>
      </c>
      <c r="E38" s="44">
        <v>4261</v>
      </c>
      <c r="F38" s="33">
        <f>SUM(C38:E38)</f>
        <v>58490</v>
      </c>
    </row>
    <row r="39" spans="1:7">
      <c r="A39" s="149" t="s">
        <v>31</v>
      </c>
      <c r="B39" s="149"/>
      <c r="C39" s="4">
        <f>SUM(C12:C38)</f>
        <v>6988650.2300000004</v>
      </c>
      <c r="D39" s="4">
        <f>SUM(D12:D38)</f>
        <v>297869</v>
      </c>
      <c r="E39" s="4">
        <f>SUM(E12:E38)</f>
        <v>415556</v>
      </c>
      <c r="F39" s="5">
        <f>SUM(F12:F38)</f>
        <v>7702075.2300000004</v>
      </c>
      <c r="G39" s="14" t="s">
        <v>71</v>
      </c>
    </row>
    <row r="40" spans="1:7">
      <c r="A40" s="149" t="s">
        <v>32</v>
      </c>
      <c r="B40" s="149"/>
      <c r="C40" s="4">
        <f>C10-C39</f>
        <v>141103.76999999955</v>
      </c>
      <c r="D40" s="4">
        <f>D10-D39</f>
        <v>26223</v>
      </c>
      <c r="E40" s="4">
        <f>E10-E39</f>
        <v>135151</v>
      </c>
      <c r="F40" s="5">
        <f>F10-F39</f>
        <v>302477.76999999955</v>
      </c>
      <c r="G40" s="14" t="s">
        <v>71</v>
      </c>
    </row>
    <row r="41" spans="1:7">
      <c r="A41" s="149" t="s">
        <v>33</v>
      </c>
      <c r="B41" s="149"/>
      <c r="C41" s="4"/>
      <c r="D41" s="45"/>
      <c r="E41" s="45"/>
      <c r="F41" s="46"/>
    </row>
    <row r="42" spans="1:7">
      <c r="A42" s="147" t="s">
        <v>34</v>
      </c>
      <c r="B42" s="147"/>
      <c r="C42" s="47">
        <v>0</v>
      </c>
      <c r="D42" s="47"/>
      <c r="E42" s="48"/>
      <c r="F42" s="47">
        <v>0</v>
      </c>
    </row>
    <row r="43" spans="1:7">
      <c r="A43" s="147" t="s">
        <v>36</v>
      </c>
      <c r="B43" s="147"/>
      <c r="C43" s="39">
        <v>0</v>
      </c>
      <c r="D43" s="39"/>
      <c r="E43" s="48"/>
      <c r="F43" s="39">
        <v>0</v>
      </c>
    </row>
    <row r="44" spans="1:7" ht="12" customHeight="1">
      <c r="A44" s="147" t="s">
        <v>37</v>
      </c>
      <c r="B44" s="147"/>
      <c r="C44" s="39"/>
      <c r="D44" s="39"/>
      <c r="E44" s="48"/>
      <c r="F44" s="39">
        <v>0</v>
      </c>
    </row>
    <row r="45" spans="1:7" ht="14.25" customHeight="1">
      <c r="A45" s="38"/>
      <c r="B45" s="49" t="s">
        <v>38</v>
      </c>
      <c r="C45" s="39">
        <v>5878</v>
      </c>
      <c r="D45" s="39">
        <v>283</v>
      </c>
      <c r="E45" s="48">
        <v>484</v>
      </c>
      <c r="F45" s="39">
        <f>SUM(C45:E45)</f>
        <v>6645</v>
      </c>
    </row>
    <row r="46" spans="1:7" ht="14.25" customHeight="1">
      <c r="A46" s="38"/>
      <c r="B46" s="49" t="s">
        <v>39</v>
      </c>
      <c r="C46" s="39">
        <v>2462</v>
      </c>
      <c r="D46" s="39">
        <v>119</v>
      </c>
      <c r="E46" s="48">
        <v>203</v>
      </c>
      <c r="F46" s="39">
        <f>SUM(C46:E46)</f>
        <v>2784</v>
      </c>
    </row>
    <row r="47" spans="1:7" ht="14.25" customHeight="1">
      <c r="A47" s="38"/>
      <c r="B47" s="49" t="s">
        <v>35</v>
      </c>
      <c r="C47" s="39">
        <f>27605+14</f>
        <v>27619</v>
      </c>
      <c r="D47" s="39">
        <v>1332</v>
      </c>
      <c r="E47" s="48">
        <v>2274</v>
      </c>
      <c r="F47" s="39">
        <f>SUM(C47:E47)</f>
        <v>31225</v>
      </c>
    </row>
    <row r="48" spans="1:7">
      <c r="A48" s="147" t="s">
        <v>40</v>
      </c>
      <c r="B48" s="147"/>
      <c r="C48" s="39"/>
      <c r="D48" s="39"/>
      <c r="E48" s="48"/>
      <c r="F48" s="39">
        <v>0</v>
      </c>
    </row>
    <row r="49" spans="1:7">
      <c r="A49" s="149" t="s">
        <v>41</v>
      </c>
      <c r="B49" s="149"/>
      <c r="C49" s="9">
        <f>SUM(C42:C48)</f>
        <v>35959</v>
      </c>
      <c r="D49" s="9">
        <f>SUM(D42:D48)</f>
        <v>1734</v>
      </c>
      <c r="E49" s="8">
        <f>SUM(E42:E48)</f>
        <v>2961</v>
      </c>
      <c r="F49" s="9">
        <f>F45+F46+F47</f>
        <v>40654</v>
      </c>
      <c r="G49" s="14" t="s">
        <v>71</v>
      </c>
    </row>
    <row r="50" spans="1:7">
      <c r="A50" s="150" t="s">
        <v>42</v>
      </c>
      <c r="B50" s="150"/>
      <c r="C50" s="50"/>
      <c r="D50" s="51"/>
      <c r="E50" s="51"/>
      <c r="F50" s="52"/>
    </row>
    <row r="51" spans="1:7">
      <c r="A51" s="151" t="s">
        <v>43</v>
      </c>
      <c r="B51" s="151"/>
      <c r="C51" s="47">
        <v>0</v>
      </c>
      <c r="D51" s="47"/>
      <c r="E51" s="47"/>
      <c r="F51" s="47">
        <v>0</v>
      </c>
    </row>
    <row r="52" spans="1:7">
      <c r="A52" s="152" t="s">
        <v>44</v>
      </c>
      <c r="B52" s="152"/>
      <c r="C52" s="44">
        <v>0</v>
      </c>
      <c r="D52" s="44"/>
      <c r="E52" s="44"/>
      <c r="F52" s="44">
        <v>0</v>
      </c>
    </row>
    <row r="53" spans="1:7">
      <c r="A53" s="149" t="s">
        <v>45</v>
      </c>
      <c r="B53" s="149"/>
      <c r="C53" s="5">
        <v>0</v>
      </c>
      <c r="D53" s="5"/>
      <c r="E53" s="5"/>
      <c r="F53" s="5">
        <v>0</v>
      </c>
    </row>
    <row r="54" spans="1:7" ht="13.5" customHeight="1">
      <c r="A54" s="149" t="s">
        <v>46</v>
      </c>
      <c r="B54" s="149"/>
      <c r="C54" s="5">
        <f>C40-C49</f>
        <v>105144.76999999955</v>
      </c>
      <c r="D54" s="5">
        <f>D40-D49</f>
        <v>24489</v>
      </c>
      <c r="E54" s="5">
        <f>E40-E49</f>
        <v>132190</v>
      </c>
      <c r="F54" s="5">
        <f>F40-F49</f>
        <v>261823.76999999955</v>
      </c>
    </row>
    <row r="55" spans="1:7" ht="1.5" customHeight="1">
      <c r="A55" s="155" t="s">
        <v>47</v>
      </c>
      <c r="B55" s="156"/>
      <c r="C55" s="47">
        <v>0</v>
      </c>
      <c r="D55" s="47"/>
      <c r="E55" s="47"/>
      <c r="F55" s="47"/>
    </row>
    <row r="56" spans="1:7" ht="12.75" customHeight="1">
      <c r="A56" s="153" t="s">
        <v>48</v>
      </c>
      <c r="B56" s="154"/>
      <c r="C56" s="39"/>
      <c r="D56" s="39"/>
      <c r="E56" s="39"/>
      <c r="F56" s="39">
        <v>0</v>
      </c>
    </row>
    <row r="57" spans="1:7">
      <c r="A57" s="149" t="s">
        <v>49</v>
      </c>
      <c r="B57" s="149"/>
      <c r="C57" s="5">
        <f>C54</f>
        <v>105144.76999999955</v>
      </c>
      <c r="D57" s="5">
        <f>D54</f>
        <v>24489</v>
      </c>
      <c r="E57" s="5">
        <f>E54</f>
        <v>132190</v>
      </c>
      <c r="F57" s="5">
        <f>F54</f>
        <v>261823.76999999955</v>
      </c>
      <c r="G57" s="14" t="s">
        <v>71</v>
      </c>
    </row>
    <row r="58" spans="1:7">
      <c r="F58" s="14"/>
    </row>
    <row r="60" spans="1:7">
      <c r="F60" s="14"/>
    </row>
  </sheetData>
  <mergeCells count="38">
    <mergeCell ref="C2:F2"/>
    <mergeCell ref="C1:F1"/>
    <mergeCell ref="A23:B23"/>
    <mergeCell ref="A6:B6"/>
    <mergeCell ref="A7:B7"/>
    <mergeCell ref="A8:B8"/>
    <mergeCell ref="A10:B10"/>
    <mergeCell ref="A11:B11"/>
    <mergeCell ref="A12:B12"/>
    <mergeCell ref="A13:B13"/>
    <mergeCell ref="A22:B22"/>
    <mergeCell ref="C4:C5"/>
    <mergeCell ref="D4:D5"/>
    <mergeCell ref="E4:E5"/>
    <mergeCell ref="C3:F3"/>
    <mergeCell ref="F4:F5"/>
    <mergeCell ref="A57:B57"/>
    <mergeCell ref="A49:B49"/>
    <mergeCell ref="A50:B50"/>
    <mergeCell ref="A51:B51"/>
    <mergeCell ref="A52:B52"/>
    <mergeCell ref="A53:B53"/>
    <mergeCell ref="A54:B54"/>
    <mergeCell ref="A56:B56"/>
    <mergeCell ref="A55:B55"/>
    <mergeCell ref="A4:B5"/>
    <mergeCell ref="A48:B48"/>
    <mergeCell ref="A30:B30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</mergeCells>
  <pageMargins left="0.21" right="0.19685039370078741" top="0.15748031496062992" bottom="0.17" header="0.23" footer="0.19685039370078741"/>
  <pageSetup paperSize="8" fitToHeight="2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 sizeWithCells="1">
              <from>
                <xdr:col>0</xdr:col>
                <xdr:colOff>160020</xdr:colOff>
                <xdr:row>0</xdr:row>
                <xdr:rowOff>60960</xdr:rowOff>
              </from>
              <to>
                <xdr:col>1</xdr:col>
                <xdr:colOff>723900</xdr:colOff>
                <xdr:row>2</xdr:row>
                <xdr:rowOff>83820</xdr:rowOff>
              </to>
            </anchor>
          </objectPr>
        </oleObject>
      </mc:Choice>
      <mc:Fallback>
        <oleObject progId="MSPhotoEd.3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5"/>
  <sheetViews>
    <sheetView topLeftCell="A16" workbookViewId="0">
      <selection activeCell="B28" sqref="B28"/>
    </sheetView>
  </sheetViews>
  <sheetFormatPr defaultColWidth="9.109375" defaultRowHeight="14.4"/>
  <cols>
    <col min="1" max="1" width="3.88671875" style="13" customWidth="1"/>
    <col min="2" max="2" width="70.5546875" style="13" customWidth="1"/>
    <col min="3" max="3" width="18.77734375" style="13" customWidth="1"/>
    <col min="4" max="4" width="18.77734375" style="123" customWidth="1"/>
    <col min="5" max="9" width="18.77734375" style="13" customWidth="1"/>
    <col min="10" max="10" width="11.88671875" style="13" customWidth="1"/>
    <col min="11" max="11" width="13.33203125" style="111" bestFit="1" customWidth="1"/>
    <col min="12" max="16" width="9.109375" style="13"/>
    <col min="17" max="17" width="11.5546875" style="13" customWidth="1"/>
    <col min="18" max="16384" width="9.109375" style="13"/>
  </cols>
  <sheetData>
    <row r="1" spans="1:11" ht="18" customHeight="1">
      <c r="A1" s="30"/>
      <c r="B1" s="55"/>
      <c r="C1" s="157" t="s">
        <v>74</v>
      </c>
      <c r="D1" s="158"/>
      <c r="E1" s="158"/>
      <c r="F1" s="158"/>
      <c r="G1" s="158"/>
      <c r="H1" s="158"/>
      <c r="I1" s="159"/>
    </row>
    <row r="2" spans="1:11" ht="25.5" customHeight="1">
      <c r="A2" s="103"/>
      <c r="B2" s="107"/>
      <c r="C2" s="157" t="s">
        <v>50</v>
      </c>
      <c r="D2" s="158"/>
      <c r="E2" s="158"/>
      <c r="F2" s="158"/>
      <c r="G2" s="158"/>
      <c r="H2" s="158"/>
      <c r="I2" s="159"/>
    </row>
    <row r="3" spans="1:11" ht="19.2" customHeight="1">
      <c r="A3" s="105"/>
      <c r="B3" s="106"/>
      <c r="C3" s="157" t="s">
        <v>72</v>
      </c>
      <c r="D3" s="170"/>
      <c r="E3" s="170"/>
      <c r="F3" s="170"/>
      <c r="G3" s="170"/>
      <c r="H3" s="170"/>
      <c r="I3" s="171"/>
    </row>
    <row r="4" spans="1:11" ht="12.75" customHeight="1">
      <c r="A4" s="146"/>
      <c r="B4" s="146"/>
      <c r="C4" s="175" t="s">
        <v>53</v>
      </c>
      <c r="D4" s="177" t="s">
        <v>54</v>
      </c>
      <c r="E4" s="175" t="s">
        <v>55</v>
      </c>
      <c r="F4" s="175" t="s">
        <v>56</v>
      </c>
      <c r="G4" s="175" t="s">
        <v>57</v>
      </c>
      <c r="H4" s="175" t="s">
        <v>58</v>
      </c>
      <c r="I4" s="175" t="s">
        <v>0</v>
      </c>
    </row>
    <row r="5" spans="1:11" ht="24" customHeight="1">
      <c r="A5" s="146"/>
      <c r="B5" s="146"/>
      <c r="C5" s="176"/>
      <c r="D5" s="178"/>
      <c r="E5" s="176"/>
      <c r="F5" s="176"/>
      <c r="G5" s="176"/>
      <c r="H5" s="176"/>
      <c r="I5" s="176"/>
    </row>
    <row r="6" spans="1:11" ht="13.5" customHeight="1">
      <c r="A6" s="160" t="s">
        <v>1</v>
      </c>
      <c r="B6" s="160"/>
      <c r="C6" s="17"/>
      <c r="D6" s="114"/>
      <c r="E6" s="17"/>
      <c r="F6" s="17"/>
      <c r="G6" s="17"/>
      <c r="H6" s="36"/>
      <c r="I6" s="17"/>
    </row>
    <row r="7" spans="1:11" ht="19.5" customHeight="1">
      <c r="A7" s="181" t="s">
        <v>2</v>
      </c>
      <c r="B7" s="182"/>
      <c r="C7" s="32">
        <v>12529646</v>
      </c>
      <c r="D7" s="115">
        <f>1363720+743738</f>
        <v>2107458</v>
      </c>
      <c r="E7" s="32">
        <v>809776</v>
      </c>
      <c r="F7" s="32">
        <v>713043</v>
      </c>
      <c r="G7" s="32">
        <v>282625</v>
      </c>
      <c r="H7" s="56">
        <v>854327</v>
      </c>
      <c r="I7" s="57">
        <f>SUM(C7:H7)</f>
        <v>17296875</v>
      </c>
    </row>
    <row r="8" spans="1:11" ht="13.5" customHeight="1">
      <c r="A8" s="180" t="s">
        <v>3</v>
      </c>
      <c r="B8" s="180"/>
      <c r="C8" s="32"/>
      <c r="D8" s="115"/>
      <c r="E8" s="32"/>
      <c r="F8" s="32"/>
      <c r="G8" s="32"/>
      <c r="H8" s="58"/>
      <c r="I8" s="53">
        <f>SUM(C8:H8)</f>
        <v>0</v>
      </c>
    </row>
    <row r="9" spans="1:11" ht="12" customHeight="1">
      <c r="A9" s="19"/>
      <c r="B9" s="29" t="s">
        <v>4</v>
      </c>
      <c r="C9" s="32">
        <f>1405116+278761</f>
        <v>1683877</v>
      </c>
      <c r="D9" s="115">
        <f>135028+67922+1167597.14+317000+19694-743732</f>
        <v>963509.1399999999</v>
      </c>
      <c r="E9" s="32">
        <v>67922</v>
      </c>
      <c r="F9" s="32">
        <v>67922</v>
      </c>
      <c r="G9" s="32"/>
      <c r="H9" s="32"/>
      <c r="I9" s="54">
        <f>SUM(C9:H9)</f>
        <v>2783230.1399999997</v>
      </c>
    </row>
    <row r="10" spans="1:11" ht="15.75" customHeight="1">
      <c r="A10" s="179" t="s">
        <v>5</v>
      </c>
      <c r="B10" s="179"/>
      <c r="C10" s="3">
        <f t="shared" ref="C10:I10" si="0">SUM(C7:C9)</f>
        <v>14213523</v>
      </c>
      <c r="D10" s="114">
        <f t="shared" si="0"/>
        <v>3070967.1399999997</v>
      </c>
      <c r="E10" s="3">
        <f t="shared" si="0"/>
        <v>877698</v>
      </c>
      <c r="F10" s="3">
        <f t="shared" si="0"/>
        <v>780965</v>
      </c>
      <c r="G10" s="3">
        <f t="shared" si="0"/>
        <v>282625</v>
      </c>
      <c r="H10" s="11">
        <f t="shared" si="0"/>
        <v>854327</v>
      </c>
      <c r="I10" s="3">
        <f t="shared" si="0"/>
        <v>20080105.140000001</v>
      </c>
      <c r="J10" s="14" t="s">
        <v>71</v>
      </c>
    </row>
    <row r="11" spans="1:11" ht="14.25" customHeight="1">
      <c r="A11" s="179" t="s">
        <v>6</v>
      </c>
      <c r="B11" s="179"/>
      <c r="C11" s="18"/>
      <c r="D11" s="116"/>
      <c r="E11" s="18"/>
      <c r="F11" s="18"/>
      <c r="G11" s="18"/>
      <c r="H11" s="59"/>
      <c r="I11" s="31"/>
    </row>
    <row r="12" spans="1:11" ht="13.5" customHeight="1">
      <c r="A12" s="180" t="s">
        <v>7</v>
      </c>
      <c r="B12" s="180"/>
      <c r="C12" s="37">
        <f>873399-214</f>
        <v>873185</v>
      </c>
      <c r="D12" s="117">
        <v>49668</v>
      </c>
      <c r="E12" s="60">
        <v>27807</v>
      </c>
      <c r="F12" s="37">
        <v>27734</v>
      </c>
      <c r="G12" s="37">
        <v>6878</v>
      </c>
      <c r="H12" s="61">
        <v>5718</v>
      </c>
      <c r="I12" s="62">
        <f>SUM(C12:H12)</f>
        <v>990990</v>
      </c>
      <c r="J12" s="14" t="s">
        <v>71</v>
      </c>
    </row>
    <row r="13" spans="1:11" ht="13.5" customHeight="1">
      <c r="A13" s="180" t="s">
        <v>8</v>
      </c>
      <c r="B13" s="180"/>
      <c r="C13" s="32"/>
      <c r="D13" s="115"/>
      <c r="E13" s="63"/>
      <c r="F13" s="32"/>
      <c r="G13" s="32"/>
      <c r="H13" s="64"/>
      <c r="I13" s="33">
        <v>0</v>
      </c>
    </row>
    <row r="14" spans="1:11" ht="12.75" customHeight="1">
      <c r="A14" s="20"/>
      <c r="B14" s="65" t="s">
        <v>9</v>
      </c>
      <c r="C14" s="22"/>
      <c r="D14" s="118"/>
      <c r="E14" s="66"/>
      <c r="F14" s="22"/>
      <c r="G14" s="22"/>
      <c r="H14" s="22"/>
      <c r="I14" s="33">
        <f t="shared" ref="I14:I22" si="1">SUM(C14:H14)</f>
        <v>0</v>
      </c>
      <c r="K14" s="112"/>
    </row>
    <row r="15" spans="1:11" ht="14.25" customHeight="1">
      <c r="A15" s="20"/>
      <c r="B15" s="65" t="s">
        <v>51</v>
      </c>
      <c r="C15" s="22">
        <f>430492-560</f>
        <v>429932</v>
      </c>
      <c r="D15" s="118">
        <v>131832</v>
      </c>
      <c r="E15" s="66">
        <v>39819</v>
      </c>
      <c r="F15" s="22">
        <v>13020</v>
      </c>
      <c r="G15" s="22">
        <v>8462</v>
      </c>
      <c r="H15" s="22">
        <v>31704</v>
      </c>
      <c r="I15" s="33">
        <f t="shared" si="1"/>
        <v>654769</v>
      </c>
      <c r="K15" s="112"/>
    </row>
    <row r="16" spans="1:11" ht="12.75" customHeight="1">
      <c r="A16" s="20"/>
      <c r="B16" s="65" t="s">
        <v>10</v>
      </c>
      <c r="C16" s="22">
        <f>167974+98</f>
        <v>168072</v>
      </c>
      <c r="D16" s="118">
        <v>35736</v>
      </c>
      <c r="E16" s="66">
        <v>10855</v>
      </c>
      <c r="F16" s="22">
        <v>9550</v>
      </c>
      <c r="G16" s="22">
        <v>3805</v>
      </c>
      <c r="H16" s="67">
        <v>11452</v>
      </c>
      <c r="I16" s="33">
        <f t="shared" si="1"/>
        <v>239470</v>
      </c>
      <c r="K16" s="112"/>
    </row>
    <row r="17" spans="1:17" ht="15" customHeight="1">
      <c r="A17" s="20"/>
      <c r="B17" s="65" t="s">
        <v>11</v>
      </c>
      <c r="C17" s="22"/>
      <c r="D17" s="118"/>
      <c r="E17" s="66"/>
      <c r="F17" s="22"/>
      <c r="G17" s="22"/>
      <c r="H17" s="22"/>
      <c r="I17" s="33">
        <f t="shared" si="1"/>
        <v>0</v>
      </c>
      <c r="K17" s="112"/>
    </row>
    <row r="18" spans="1:17" ht="12" customHeight="1">
      <c r="A18" s="20"/>
      <c r="B18" s="65" t="s">
        <v>12</v>
      </c>
      <c r="C18" s="22"/>
      <c r="D18" s="118"/>
      <c r="E18" s="66"/>
      <c r="F18" s="22"/>
      <c r="G18" s="22"/>
      <c r="H18" s="22"/>
      <c r="I18" s="33">
        <f t="shared" si="1"/>
        <v>0</v>
      </c>
      <c r="K18" s="112"/>
    </row>
    <row r="19" spans="1:17" ht="12.75" customHeight="1">
      <c r="A19" s="20"/>
      <c r="B19" s="65" t="s">
        <v>13</v>
      </c>
      <c r="C19" s="22"/>
      <c r="D19" s="118"/>
      <c r="E19" s="66"/>
      <c r="F19" s="22"/>
      <c r="G19" s="22"/>
      <c r="H19" s="22"/>
      <c r="I19" s="33">
        <f t="shared" si="1"/>
        <v>0</v>
      </c>
      <c r="K19" s="112"/>
    </row>
    <row r="20" spans="1:17" ht="13.5" customHeight="1">
      <c r="A20" s="20"/>
      <c r="B20" s="65" t="s">
        <v>68</v>
      </c>
      <c r="C20" s="22">
        <v>176000</v>
      </c>
      <c r="D20" s="118"/>
      <c r="E20" s="66"/>
      <c r="F20" s="22">
        <v>10080</v>
      </c>
      <c r="G20" s="22">
        <v>7106</v>
      </c>
      <c r="H20" s="22"/>
      <c r="I20" s="33">
        <f t="shared" si="1"/>
        <v>193186</v>
      </c>
      <c r="K20" s="112"/>
    </row>
    <row r="21" spans="1:17" ht="12" customHeight="1">
      <c r="A21" s="20"/>
      <c r="B21" s="65" t="s">
        <v>14</v>
      </c>
      <c r="C21" s="32">
        <f>1614037+7427.84-133.75-5</f>
        <v>1621326.09</v>
      </c>
      <c r="D21" s="115">
        <f>2896587-2400</f>
        <v>2894187</v>
      </c>
      <c r="E21" s="63">
        <v>203369</v>
      </c>
      <c r="F21" s="32">
        <v>13994</v>
      </c>
      <c r="G21" s="32">
        <v>5576</v>
      </c>
      <c r="H21" s="64">
        <v>18306</v>
      </c>
      <c r="I21" s="33">
        <f t="shared" si="1"/>
        <v>4756758.09</v>
      </c>
      <c r="K21" s="112"/>
    </row>
    <row r="22" spans="1:17" ht="15" customHeight="1">
      <c r="A22" s="174" t="s">
        <v>15</v>
      </c>
      <c r="B22" s="174"/>
      <c r="C22" s="32">
        <v>414810</v>
      </c>
      <c r="D22" s="115">
        <f>110031+2400</f>
        <v>112431</v>
      </c>
      <c r="E22" s="63">
        <v>133138</v>
      </c>
      <c r="F22" s="32">
        <v>12125</v>
      </c>
      <c r="G22" s="32"/>
      <c r="H22" s="67">
        <v>8800</v>
      </c>
      <c r="I22" s="33">
        <f t="shared" si="1"/>
        <v>681304</v>
      </c>
    </row>
    <row r="23" spans="1:17" ht="12.75" customHeight="1">
      <c r="A23" s="174" t="s">
        <v>16</v>
      </c>
      <c r="B23" s="174"/>
      <c r="C23" s="32"/>
      <c r="D23" s="115"/>
      <c r="E23" s="63"/>
      <c r="F23" s="32"/>
      <c r="G23" s="32"/>
      <c r="H23" s="32"/>
      <c r="I23" s="33"/>
    </row>
    <row r="24" spans="1:17" ht="15" customHeight="1">
      <c r="A24" s="19"/>
      <c r="B24" s="68" t="s">
        <v>17</v>
      </c>
      <c r="C24" s="32">
        <f>5623061+263</f>
        <v>5623324</v>
      </c>
      <c r="D24" s="115">
        <v>490549</v>
      </c>
      <c r="E24" s="63">
        <v>336698</v>
      </c>
      <c r="F24" s="32">
        <v>230650</v>
      </c>
      <c r="G24" s="32">
        <v>241182</v>
      </c>
      <c r="H24" s="32">
        <v>548669</v>
      </c>
      <c r="I24" s="33">
        <f>SUM(C24:H24)</f>
        <v>7471072</v>
      </c>
    </row>
    <row r="25" spans="1:17" ht="15" customHeight="1">
      <c r="A25" s="19"/>
      <c r="B25" s="68" t="s">
        <v>18</v>
      </c>
      <c r="C25" s="32">
        <v>1521039</v>
      </c>
      <c r="D25" s="115">
        <v>129024</v>
      </c>
      <c r="E25" s="63">
        <v>90722</v>
      </c>
      <c r="F25" s="32">
        <v>62926</v>
      </c>
      <c r="G25" s="32">
        <v>66489</v>
      </c>
      <c r="H25" s="32">
        <v>154390</v>
      </c>
      <c r="I25" s="33">
        <f t="shared" ref="I25:I39" si="2">SUM(C25:H25)</f>
        <v>2024590</v>
      </c>
    </row>
    <row r="26" spans="1:17" ht="15" customHeight="1">
      <c r="A26" s="19"/>
      <c r="B26" s="68" t="s">
        <v>19</v>
      </c>
      <c r="C26" s="94">
        <v>471734</v>
      </c>
      <c r="D26" s="115">
        <v>39043</v>
      </c>
      <c r="E26" s="63">
        <v>24914</v>
      </c>
      <c r="F26" s="32">
        <v>17064</v>
      </c>
      <c r="G26" s="32">
        <v>17299</v>
      </c>
      <c r="H26" s="32">
        <v>39551</v>
      </c>
      <c r="I26" s="33">
        <f t="shared" si="2"/>
        <v>609605</v>
      </c>
    </row>
    <row r="27" spans="1:17" ht="15" customHeight="1">
      <c r="A27" s="19"/>
      <c r="B27" s="68" t="s">
        <v>20</v>
      </c>
      <c r="C27" s="32"/>
      <c r="D27" s="115"/>
      <c r="E27" s="32"/>
      <c r="F27" s="32"/>
      <c r="G27" s="32"/>
      <c r="H27" s="32"/>
      <c r="I27" s="33">
        <f t="shared" si="2"/>
        <v>0</v>
      </c>
    </row>
    <row r="28" spans="1:17" ht="15" customHeight="1">
      <c r="A28" s="19"/>
      <c r="B28" s="68" t="s">
        <v>21</v>
      </c>
      <c r="C28" s="32">
        <v>307190</v>
      </c>
      <c r="D28" s="115">
        <v>25822</v>
      </c>
      <c r="E28" s="63">
        <v>17003</v>
      </c>
      <c r="F28" s="32">
        <v>13859</v>
      </c>
      <c r="G28" s="32">
        <v>16725</v>
      </c>
      <c r="H28" s="64">
        <v>32813</v>
      </c>
      <c r="I28" s="33">
        <f t="shared" si="2"/>
        <v>413412</v>
      </c>
      <c r="K28" s="113"/>
      <c r="L28" s="14"/>
      <c r="M28" s="14"/>
      <c r="N28" s="14"/>
      <c r="O28" s="14"/>
      <c r="P28" s="14"/>
      <c r="Q28" s="14"/>
    </row>
    <row r="29" spans="1:17" ht="15" customHeight="1">
      <c r="A29" s="19"/>
      <c r="B29" s="40"/>
      <c r="C29" s="32"/>
      <c r="D29" s="115"/>
      <c r="E29" s="63"/>
      <c r="F29" s="32"/>
      <c r="G29" s="32"/>
      <c r="H29" s="64"/>
      <c r="I29" s="33"/>
      <c r="K29" s="113"/>
      <c r="L29" s="14"/>
    </row>
    <row r="30" spans="1:17" ht="13.5" customHeight="1">
      <c r="A30" s="174" t="s">
        <v>22</v>
      </c>
      <c r="B30" s="174"/>
      <c r="C30" s="32"/>
      <c r="D30" s="115"/>
      <c r="E30" s="63"/>
      <c r="F30" s="32"/>
      <c r="G30" s="32"/>
      <c r="H30" s="64"/>
      <c r="I30" s="33">
        <f t="shared" si="2"/>
        <v>0</v>
      </c>
    </row>
    <row r="31" spans="1:17" ht="12" customHeight="1">
      <c r="A31" s="25"/>
      <c r="B31" s="68" t="s">
        <v>23</v>
      </c>
      <c r="C31" s="26">
        <f>20238+89</f>
        <v>20327</v>
      </c>
      <c r="D31" s="118">
        <f>219818-15496.18</f>
        <v>204321.82</v>
      </c>
      <c r="E31" s="69">
        <v>43235</v>
      </c>
      <c r="F31" s="26"/>
      <c r="G31" s="26"/>
      <c r="H31" s="70">
        <v>6578</v>
      </c>
      <c r="I31" s="33">
        <f t="shared" si="2"/>
        <v>274461.82</v>
      </c>
    </row>
    <row r="32" spans="1:17" ht="12" customHeight="1">
      <c r="A32" s="25"/>
      <c r="B32" s="68" t="s">
        <v>24</v>
      </c>
      <c r="C32" s="26">
        <v>386902</v>
      </c>
      <c r="D32" s="118">
        <v>76623</v>
      </c>
      <c r="E32" s="69">
        <v>8391</v>
      </c>
      <c r="F32" s="26">
        <v>9423</v>
      </c>
      <c r="G32" s="26">
        <v>18914</v>
      </c>
      <c r="H32" s="70">
        <v>3385</v>
      </c>
      <c r="I32" s="33">
        <f t="shared" si="2"/>
        <v>503638</v>
      </c>
    </row>
    <row r="33" spans="1:11" ht="14.25" customHeight="1">
      <c r="A33" s="25"/>
      <c r="B33" s="68" t="s">
        <v>25</v>
      </c>
      <c r="C33" s="26"/>
      <c r="D33" s="118"/>
      <c r="E33" s="69"/>
      <c r="F33" s="26"/>
      <c r="G33" s="26"/>
      <c r="H33" s="26"/>
      <c r="I33" s="33">
        <f t="shared" si="2"/>
        <v>0</v>
      </c>
    </row>
    <row r="34" spans="1:11" ht="27" customHeight="1">
      <c r="A34" s="25"/>
      <c r="B34" s="71" t="s">
        <v>26</v>
      </c>
      <c r="C34" s="26"/>
      <c r="D34" s="118"/>
      <c r="E34" s="69"/>
      <c r="F34" s="26"/>
      <c r="G34" s="26"/>
      <c r="H34" s="26"/>
      <c r="I34" s="33">
        <f t="shared" si="2"/>
        <v>0</v>
      </c>
    </row>
    <row r="35" spans="1:11" ht="24.75" customHeight="1">
      <c r="A35" s="174" t="s">
        <v>52</v>
      </c>
      <c r="B35" s="174"/>
      <c r="C35" s="32"/>
      <c r="D35" s="115"/>
      <c r="E35" s="63"/>
      <c r="F35" s="32"/>
      <c r="G35" s="32"/>
      <c r="H35" s="32"/>
      <c r="I35" s="33">
        <f t="shared" si="2"/>
        <v>0</v>
      </c>
    </row>
    <row r="36" spans="1:11" ht="13.5" customHeight="1">
      <c r="A36" s="174" t="s">
        <v>28</v>
      </c>
      <c r="B36" s="174"/>
      <c r="C36" s="32"/>
      <c r="D36" s="115"/>
      <c r="E36" s="63"/>
      <c r="F36" s="32"/>
      <c r="G36" s="32"/>
      <c r="H36" s="32"/>
      <c r="I36" s="33">
        <f t="shared" si="2"/>
        <v>0</v>
      </c>
    </row>
    <row r="37" spans="1:11" ht="11.25" customHeight="1">
      <c r="A37" s="174" t="s">
        <v>29</v>
      </c>
      <c r="B37" s="174"/>
      <c r="C37" s="32">
        <v>205000</v>
      </c>
      <c r="D37" s="115">
        <v>239258</v>
      </c>
      <c r="E37" s="63"/>
      <c r="F37" s="32"/>
      <c r="G37" s="32"/>
      <c r="H37" s="32"/>
      <c r="I37" s="33">
        <f t="shared" si="2"/>
        <v>444258</v>
      </c>
    </row>
    <row r="38" spans="1:11" ht="12.75" customHeight="1">
      <c r="A38" s="174" t="s">
        <v>30</v>
      </c>
      <c r="B38" s="174"/>
      <c r="C38" s="32">
        <f>96902+21+4+1687+8+405595</f>
        <v>504217</v>
      </c>
      <c r="D38" s="115">
        <v>20616</v>
      </c>
      <c r="E38" s="63">
        <v>6262</v>
      </c>
      <c r="F38" s="32">
        <v>5509</v>
      </c>
      <c r="G38" s="32">
        <v>2195</v>
      </c>
      <c r="H38" s="72">
        <v>6606</v>
      </c>
      <c r="I38" s="33">
        <f t="shared" si="2"/>
        <v>545405</v>
      </c>
      <c r="J38" s="14" t="s">
        <v>71</v>
      </c>
    </row>
    <row r="39" spans="1:11" ht="15" customHeight="1">
      <c r="A39" s="179" t="s">
        <v>31</v>
      </c>
      <c r="B39" s="179"/>
      <c r="C39" s="3">
        <f>SUM(C12:C38)</f>
        <v>12723058.09</v>
      </c>
      <c r="D39" s="114">
        <f>SUM(D12:D38)</f>
        <v>4449110.82</v>
      </c>
      <c r="E39" s="3">
        <f t="shared" ref="E39:H39" si="3">SUM(E12:E38)</f>
        <v>942213</v>
      </c>
      <c r="F39" s="3">
        <f t="shared" si="3"/>
        <v>425934</v>
      </c>
      <c r="G39" s="3">
        <f t="shared" si="3"/>
        <v>394631</v>
      </c>
      <c r="H39" s="3">
        <f t="shared" si="3"/>
        <v>867972</v>
      </c>
      <c r="I39" s="10">
        <f t="shared" si="2"/>
        <v>19802918.91</v>
      </c>
      <c r="J39" s="14" t="s">
        <v>71</v>
      </c>
    </row>
    <row r="40" spans="1:11" ht="15" customHeight="1">
      <c r="A40" s="179" t="s">
        <v>32</v>
      </c>
      <c r="B40" s="179"/>
      <c r="C40" s="53">
        <f t="shared" ref="C40:I40" si="4">C10-C39</f>
        <v>1490464.9100000001</v>
      </c>
      <c r="D40" s="117">
        <f t="shared" si="4"/>
        <v>-1378143.6800000006</v>
      </c>
      <c r="E40" s="73">
        <f t="shared" si="4"/>
        <v>-64515</v>
      </c>
      <c r="F40" s="53">
        <f t="shared" si="4"/>
        <v>355031</v>
      </c>
      <c r="G40" s="53">
        <f t="shared" si="4"/>
        <v>-112006</v>
      </c>
      <c r="H40" s="3">
        <f t="shared" si="4"/>
        <v>-13645</v>
      </c>
      <c r="I40" s="10">
        <f t="shared" si="4"/>
        <v>277186.23000000045</v>
      </c>
      <c r="J40" s="14" t="s">
        <v>71</v>
      </c>
    </row>
    <row r="41" spans="1:11" ht="12.75" customHeight="1">
      <c r="A41" s="179" t="s">
        <v>33</v>
      </c>
      <c r="B41" s="179"/>
      <c r="C41" s="3"/>
      <c r="D41" s="114"/>
      <c r="E41" s="1"/>
      <c r="F41" s="3"/>
      <c r="G41" s="3"/>
      <c r="H41" s="73"/>
      <c r="I41" s="2">
        <f>SUM(C41:H41)</f>
        <v>0</v>
      </c>
    </row>
    <row r="42" spans="1:11" ht="13.5" customHeight="1">
      <c r="A42" s="174" t="s">
        <v>34</v>
      </c>
      <c r="B42" s="174"/>
      <c r="C42" s="37"/>
      <c r="D42" s="117"/>
      <c r="E42" s="74"/>
      <c r="F42" s="74"/>
      <c r="G42" s="37"/>
      <c r="H42" s="37"/>
      <c r="I42" s="53">
        <v>0</v>
      </c>
    </row>
    <row r="43" spans="1:11" ht="12.75" customHeight="1">
      <c r="A43" s="174" t="s">
        <v>36</v>
      </c>
      <c r="B43" s="174"/>
      <c r="C43" s="32">
        <v>86</v>
      </c>
      <c r="D43" s="115"/>
      <c r="E43" s="74"/>
      <c r="F43" s="74"/>
      <c r="G43" s="32"/>
      <c r="H43" s="32"/>
      <c r="I43" s="57">
        <f>SUM(C43:H43)</f>
        <v>86</v>
      </c>
    </row>
    <row r="44" spans="1:11" ht="12.75" customHeight="1">
      <c r="A44" s="174" t="s">
        <v>37</v>
      </c>
      <c r="B44" s="174"/>
      <c r="C44" s="32"/>
      <c r="D44" s="115"/>
      <c r="E44" s="74"/>
      <c r="F44" s="74"/>
      <c r="G44" s="32"/>
      <c r="H44" s="32"/>
      <c r="I44" s="57">
        <v>0</v>
      </c>
    </row>
    <row r="45" spans="1:11" ht="13.5" customHeight="1">
      <c r="A45" s="19"/>
      <c r="B45" s="27" t="s">
        <v>38</v>
      </c>
      <c r="C45" s="57">
        <v>11011</v>
      </c>
      <c r="D45" s="115">
        <v>2342</v>
      </c>
      <c r="E45" s="75">
        <v>712</v>
      </c>
      <c r="F45" s="75">
        <v>626</v>
      </c>
      <c r="G45" s="57">
        <v>249</v>
      </c>
      <c r="H45" s="76">
        <v>751</v>
      </c>
      <c r="I45" s="57">
        <f>SUM(C45:H45)</f>
        <v>15691</v>
      </c>
      <c r="K45" s="113"/>
    </row>
    <row r="46" spans="1:11" ht="12.75" customHeight="1">
      <c r="A46" s="19"/>
      <c r="B46" s="27" t="s">
        <v>39</v>
      </c>
      <c r="C46" s="57">
        <v>4612</v>
      </c>
      <c r="D46" s="115">
        <v>981</v>
      </c>
      <c r="E46" s="96">
        <v>298</v>
      </c>
      <c r="F46" s="75">
        <v>262</v>
      </c>
      <c r="G46" s="57">
        <v>105</v>
      </c>
      <c r="H46" s="76">
        <v>314</v>
      </c>
      <c r="I46" s="57">
        <f>SUM(C46:H46)</f>
        <v>6572</v>
      </c>
      <c r="K46" s="113"/>
    </row>
    <row r="47" spans="1:11" ht="12.75" customHeight="1">
      <c r="A47" s="19"/>
      <c r="B47" s="28" t="s">
        <v>35</v>
      </c>
      <c r="C47" s="32">
        <v>51726</v>
      </c>
      <c r="D47" s="115">
        <v>11001</v>
      </c>
      <c r="E47" s="74">
        <v>3342</v>
      </c>
      <c r="F47" s="74">
        <v>2940</v>
      </c>
      <c r="G47" s="32">
        <v>1171</v>
      </c>
      <c r="H47" s="32">
        <v>3525</v>
      </c>
      <c r="I47" s="57">
        <f>SUM(C47:H47)</f>
        <v>73705</v>
      </c>
      <c r="K47" s="113"/>
    </row>
    <row r="48" spans="1:11">
      <c r="A48" s="174" t="s">
        <v>40</v>
      </c>
      <c r="B48" s="174"/>
      <c r="C48" s="32"/>
      <c r="D48" s="115"/>
      <c r="E48" s="74"/>
      <c r="F48" s="74"/>
      <c r="G48" s="32"/>
      <c r="H48" s="16"/>
      <c r="I48" s="57">
        <v>0</v>
      </c>
      <c r="K48" s="113"/>
    </row>
    <row r="49" spans="1:10">
      <c r="A49" s="179" t="s">
        <v>41</v>
      </c>
      <c r="B49" s="179"/>
      <c r="C49" s="6">
        <f>SUM(C45:C48)-C43</f>
        <v>67263</v>
      </c>
      <c r="D49" s="119">
        <f t="shared" ref="D49:H49" si="5">SUM(D45:D48)</f>
        <v>14324</v>
      </c>
      <c r="E49" s="7">
        <f t="shared" si="5"/>
        <v>4352</v>
      </c>
      <c r="F49" s="7">
        <f t="shared" si="5"/>
        <v>3828</v>
      </c>
      <c r="G49" s="6">
        <f t="shared" si="5"/>
        <v>1525</v>
      </c>
      <c r="H49" s="12">
        <f t="shared" si="5"/>
        <v>4590</v>
      </c>
      <c r="I49" s="6">
        <f>I45+I46-I43+I47</f>
        <v>95882</v>
      </c>
      <c r="J49" s="14" t="s">
        <v>71</v>
      </c>
    </row>
    <row r="50" spans="1:10">
      <c r="A50" s="179" t="s">
        <v>42</v>
      </c>
      <c r="B50" s="179"/>
      <c r="C50" s="3"/>
      <c r="D50" s="114"/>
      <c r="E50" s="1"/>
      <c r="F50" s="1"/>
      <c r="G50" s="3"/>
      <c r="H50" s="73"/>
      <c r="I50" s="3"/>
    </row>
    <row r="51" spans="1:10" ht="12" customHeight="1">
      <c r="A51" s="174" t="s">
        <v>43</v>
      </c>
      <c r="B51" s="174"/>
      <c r="C51" s="37"/>
      <c r="D51" s="120"/>
      <c r="E51" s="37"/>
      <c r="F51" s="37"/>
      <c r="G51" s="74"/>
      <c r="H51" s="37"/>
      <c r="I51" s="33">
        <v>0</v>
      </c>
    </row>
    <row r="52" spans="1:10" ht="13.5" customHeight="1">
      <c r="A52" s="174" t="s">
        <v>44</v>
      </c>
      <c r="B52" s="174"/>
      <c r="C52" s="32"/>
      <c r="D52" s="120"/>
      <c r="E52" s="32"/>
      <c r="F52" s="32"/>
      <c r="G52" s="74"/>
      <c r="H52" s="32"/>
      <c r="I52" s="33">
        <v>0</v>
      </c>
    </row>
    <row r="53" spans="1:10">
      <c r="A53" s="179" t="s">
        <v>45</v>
      </c>
      <c r="B53" s="179"/>
      <c r="C53" s="3"/>
      <c r="D53" s="116"/>
      <c r="E53" s="3"/>
      <c r="F53" s="3"/>
      <c r="G53" s="1"/>
      <c r="H53" s="3"/>
      <c r="I53" s="2">
        <v>0</v>
      </c>
    </row>
    <row r="54" spans="1:10">
      <c r="A54" s="179" t="s">
        <v>46</v>
      </c>
      <c r="B54" s="179"/>
      <c r="C54" s="97">
        <f t="shared" ref="C54:I54" si="6">C40-C49</f>
        <v>1423201.9100000001</v>
      </c>
      <c r="D54" s="121">
        <f t="shared" si="6"/>
        <v>-1392467.6800000006</v>
      </c>
      <c r="E54" s="99">
        <f t="shared" si="6"/>
        <v>-68867</v>
      </c>
      <c r="F54" s="97">
        <f t="shared" si="6"/>
        <v>351203</v>
      </c>
      <c r="G54" s="99">
        <f t="shared" si="6"/>
        <v>-113531</v>
      </c>
      <c r="H54" s="110">
        <f t="shared" si="6"/>
        <v>-18235</v>
      </c>
      <c r="I54" s="98">
        <f t="shared" si="6"/>
        <v>181304.23000000045</v>
      </c>
      <c r="J54" s="102" t="s">
        <v>71</v>
      </c>
    </row>
    <row r="55" spans="1:10" ht="15" customHeight="1">
      <c r="A55" s="181" t="s">
        <v>47</v>
      </c>
      <c r="B55" s="182"/>
      <c r="C55" s="37"/>
      <c r="D55" s="122"/>
      <c r="E55" s="37"/>
      <c r="F55" s="37"/>
      <c r="G55" s="77"/>
      <c r="H55" s="37"/>
      <c r="I55" s="62"/>
    </row>
    <row r="56" spans="1:10" ht="14.25" customHeight="1">
      <c r="A56" s="19"/>
      <c r="B56" s="29" t="s">
        <v>48</v>
      </c>
      <c r="C56" s="32"/>
      <c r="D56" s="120"/>
      <c r="E56" s="32"/>
      <c r="F56" s="32"/>
      <c r="G56" s="74"/>
      <c r="H56" s="32"/>
      <c r="I56" s="33">
        <f>SUM(C56:H56)</f>
        <v>0</v>
      </c>
    </row>
    <row r="57" spans="1:10">
      <c r="A57" s="179" t="s">
        <v>49</v>
      </c>
      <c r="B57" s="179"/>
      <c r="C57" s="3">
        <f t="shared" ref="C57:I57" si="7">C54-C56</f>
        <v>1423201.9100000001</v>
      </c>
      <c r="D57" s="114">
        <f t="shared" si="7"/>
        <v>-1392467.6800000006</v>
      </c>
      <c r="E57" s="3">
        <f t="shared" si="7"/>
        <v>-68867</v>
      </c>
      <c r="F57" s="3">
        <f t="shared" si="7"/>
        <v>351203</v>
      </c>
      <c r="G57" s="3">
        <f t="shared" si="7"/>
        <v>-113531</v>
      </c>
      <c r="H57" s="3">
        <f t="shared" si="7"/>
        <v>-18235</v>
      </c>
      <c r="I57" s="3">
        <f t="shared" si="7"/>
        <v>181304.23000000045</v>
      </c>
    </row>
    <row r="58" spans="1:10">
      <c r="A58" s="78"/>
      <c r="B58" s="78"/>
      <c r="I58" s="14"/>
    </row>
    <row r="59" spans="1:10">
      <c r="A59" s="78"/>
      <c r="B59" s="78"/>
      <c r="D59" s="41"/>
    </row>
    <row r="60" spans="1:10">
      <c r="E60" s="14"/>
      <c r="I60" s="14"/>
    </row>
    <row r="61" spans="1:10">
      <c r="D61" s="124"/>
      <c r="E61" s="23"/>
      <c r="F61" s="23"/>
      <c r="G61" s="23"/>
    </row>
    <row r="62" spans="1:10">
      <c r="D62" s="124"/>
      <c r="E62" s="23"/>
      <c r="F62" s="23"/>
      <c r="G62" s="23"/>
    </row>
    <row r="63" spans="1:10">
      <c r="D63" s="124"/>
      <c r="E63" s="23"/>
      <c r="F63" s="23"/>
      <c r="G63" s="23"/>
    </row>
    <row r="64" spans="1:10">
      <c r="D64" s="124"/>
      <c r="E64" s="23"/>
      <c r="F64" s="23"/>
      <c r="G64" s="23"/>
    </row>
    <row r="65" spans="4:7">
      <c r="D65" s="124"/>
      <c r="E65" s="23"/>
      <c r="F65" s="23"/>
      <c r="G65" s="23"/>
    </row>
  </sheetData>
  <mergeCells count="40">
    <mergeCell ref="C1:I1"/>
    <mergeCell ref="C2:I2"/>
    <mergeCell ref="A4:B5"/>
    <mergeCell ref="A6:B6"/>
    <mergeCell ref="A7:B7"/>
    <mergeCell ref="H4:H5"/>
    <mergeCell ref="I4:I5"/>
    <mergeCell ref="E4:E5"/>
    <mergeCell ref="F4:F5"/>
    <mergeCell ref="G4:G5"/>
    <mergeCell ref="C3:I3"/>
    <mergeCell ref="A51:B51"/>
    <mergeCell ref="A40:B40"/>
    <mergeCell ref="A41:B41"/>
    <mergeCell ref="A42:B42"/>
    <mergeCell ref="A43:B43"/>
    <mergeCell ref="A44:B44"/>
    <mergeCell ref="A48:B48"/>
    <mergeCell ref="A36:B36"/>
    <mergeCell ref="A37:B37"/>
    <mergeCell ref="A38:B38"/>
    <mergeCell ref="A49:B49"/>
    <mergeCell ref="A50:B50"/>
    <mergeCell ref="A39:B39"/>
    <mergeCell ref="A55:B55"/>
    <mergeCell ref="A57:B57"/>
    <mergeCell ref="A52:B52"/>
    <mergeCell ref="A53:B53"/>
    <mergeCell ref="A54:B54"/>
    <mergeCell ref="A23:B23"/>
    <mergeCell ref="A30:B30"/>
    <mergeCell ref="A35:B35"/>
    <mergeCell ref="C4:C5"/>
    <mergeCell ref="D4:D5"/>
    <mergeCell ref="A10:B10"/>
    <mergeCell ref="A11:B11"/>
    <mergeCell ref="A12:B12"/>
    <mergeCell ref="A13:B13"/>
    <mergeCell ref="A22:B22"/>
    <mergeCell ref="A8:B8"/>
  </mergeCells>
  <pageMargins left="0.15748031496062992" right="0.19685039370078741" top="0.15748031496062992" bottom="0.19685039370078741" header="0.56999999999999995" footer="0.19685039370078741"/>
  <pageSetup paperSize="8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0</xdr:col>
                <xdr:colOff>160020</xdr:colOff>
                <xdr:row>0</xdr:row>
                <xdr:rowOff>60960</xdr:rowOff>
              </from>
              <to>
                <xdr:col>1</xdr:col>
                <xdr:colOff>815340</xdr:colOff>
                <xdr:row>2</xdr:row>
                <xdr:rowOff>152400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9"/>
  <sheetViews>
    <sheetView topLeftCell="A13" workbookViewId="0">
      <selection activeCell="A36" sqref="A36:B36"/>
    </sheetView>
  </sheetViews>
  <sheetFormatPr defaultColWidth="9.109375" defaultRowHeight="14.4"/>
  <cols>
    <col min="1" max="1" width="3.44140625" style="13" customWidth="1"/>
    <col min="2" max="2" width="67.33203125" style="13" customWidth="1"/>
    <col min="3" max="3" width="13.88671875" style="13" customWidth="1"/>
    <col min="4" max="4" width="13.6640625" style="13" customWidth="1"/>
    <col min="5" max="5" width="12" style="13" customWidth="1"/>
    <col min="6" max="6" width="11.6640625" style="13" customWidth="1"/>
    <col min="7" max="7" width="12.6640625" style="13" customWidth="1"/>
    <col min="8" max="8" width="17.33203125" style="13" customWidth="1"/>
    <col min="9" max="9" width="14.109375" style="13" customWidth="1"/>
    <col min="10" max="10" width="12.44140625" style="13" customWidth="1"/>
    <col min="11" max="11" width="13.33203125" style="13" customWidth="1"/>
    <col min="12" max="12" width="12.6640625" style="13" customWidth="1"/>
    <col min="13" max="13" width="10.88671875" style="13" customWidth="1"/>
    <col min="14" max="14" width="12.88671875" style="13" customWidth="1"/>
    <col min="15" max="15" width="12" style="13" customWidth="1"/>
    <col min="16" max="16" width="11.109375" style="13" customWidth="1"/>
    <col min="17" max="16384" width="9.109375" style="13"/>
  </cols>
  <sheetData>
    <row r="1" spans="1:11" ht="23.4" customHeight="1">
      <c r="A1" s="105"/>
      <c r="B1" s="108"/>
      <c r="C1" s="184" t="s">
        <v>75</v>
      </c>
      <c r="D1" s="185"/>
      <c r="E1" s="185"/>
      <c r="F1" s="185"/>
      <c r="G1" s="185"/>
      <c r="H1" s="185"/>
      <c r="I1" s="186"/>
    </row>
    <row r="2" spans="1:11" ht="22.2" customHeight="1">
      <c r="A2" s="105"/>
      <c r="B2" s="106"/>
      <c r="C2" s="187" t="s">
        <v>50</v>
      </c>
      <c r="D2" s="187"/>
      <c r="E2" s="187"/>
      <c r="F2" s="187"/>
      <c r="G2" s="187"/>
      <c r="H2" s="187"/>
      <c r="I2" s="187"/>
    </row>
    <row r="3" spans="1:11" ht="19.8" customHeight="1">
      <c r="A3" s="105"/>
      <c r="B3" s="106"/>
      <c r="C3" s="184" t="s">
        <v>72</v>
      </c>
      <c r="D3" s="185"/>
      <c r="E3" s="185"/>
      <c r="F3" s="185"/>
      <c r="G3" s="185"/>
      <c r="H3" s="185"/>
      <c r="I3" s="186"/>
    </row>
    <row r="4" spans="1:11" ht="15" customHeight="1">
      <c r="A4" s="146"/>
      <c r="B4" s="146"/>
      <c r="C4" s="169" t="s">
        <v>62</v>
      </c>
      <c r="D4" s="169" t="s">
        <v>63</v>
      </c>
      <c r="E4" s="169" t="s">
        <v>64</v>
      </c>
      <c r="F4" s="169" t="s">
        <v>65</v>
      </c>
      <c r="G4" s="169" t="s">
        <v>66</v>
      </c>
      <c r="H4" s="169" t="s">
        <v>67</v>
      </c>
      <c r="I4" s="169" t="s">
        <v>0</v>
      </c>
    </row>
    <row r="5" spans="1:11" ht="9" customHeight="1">
      <c r="A5" s="146"/>
      <c r="B5" s="146"/>
      <c r="C5" s="190"/>
      <c r="D5" s="190"/>
      <c r="E5" s="191"/>
      <c r="F5" s="190"/>
      <c r="G5" s="190"/>
      <c r="H5" s="191"/>
      <c r="I5" s="188"/>
    </row>
    <row r="6" spans="1:11" ht="27" customHeight="1">
      <c r="A6" s="160" t="s">
        <v>1</v>
      </c>
      <c r="B6" s="160"/>
      <c r="C6" s="189"/>
      <c r="D6" s="189"/>
      <c r="E6" s="189"/>
      <c r="F6" s="189"/>
      <c r="G6" s="189"/>
      <c r="H6" s="189"/>
      <c r="I6" s="189"/>
    </row>
    <row r="7" spans="1:11" ht="18" customHeight="1">
      <c r="A7" s="181" t="s">
        <v>2</v>
      </c>
      <c r="B7" s="182"/>
      <c r="C7" s="32">
        <f>1191396</f>
        <v>1191396</v>
      </c>
      <c r="D7" s="74">
        <v>547139</v>
      </c>
      <c r="E7" s="32">
        <v>247913</v>
      </c>
      <c r="F7" s="74">
        <v>72929</v>
      </c>
      <c r="G7" s="37">
        <v>199361</v>
      </c>
      <c r="H7" s="32">
        <v>130518</v>
      </c>
      <c r="I7" s="33">
        <f>SUM(C7:H7)</f>
        <v>2389256</v>
      </c>
    </row>
    <row r="8" spans="1:11" ht="14.25" customHeight="1">
      <c r="A8" s="180" t="s">
        <v>3</v>
      </c>
      <c r="B8" s="180"/>
      <c r="C8" s="32"/>
      <c r="D8" s="74"/>
      <c r="E8" s="32"/>
      <c r="F8" s="74"/>
      <c r="G8" s="32"/>
      <c r="H8" s="32"/>
      <c r="I8" s="33">
        <v>0</v>
      </c>
    </row>
    <row r="9" spans="1:11" ht="12" customHeight="1">
      <c r="A9" s="19"/>
      <c r="B9" s="29" t="s">
        <v>4</v>
      </c>
      <c r="C9" s="32"/>
      <c r="D9" s="74"/>
      <c r="E9" s="32"/>
      <c r="F9" s="74"/>
      <c r="G9" s="32"/>
      <c r="H9" s="32"/>
      <c r="I9" s="33">
        <f>SUM(C9:H9)</f>
        <v>0</v>
      </c>
    </row>
    <row r="10" spans="1:11" ht="15.75" customHeight="1">
      <c r="A10" s="179" t="s">
        <v>5</v>
      </c>
      <c r="B10" s="179"/>
      <c r="C10" s="3">
        <f t="shared" ref="C10:H10" si="0">SUM(C7:C9)</f>
        <v>1191396</v>
      </c>
      <c r="D10" s="1">
        <f t="shared" si="0"/>
        <v>547139</v>
      </c>
      <c r="E10" s="3">
        <f t="shared" si="0"/>
        <v>247913</v>
      </c>
      <c r="F10" s="1">
        <f t="shared" si="0"/>
        <v>72929</v>
      </c>
      <c r="G10" s="3">
        <f t="shared" si="0"/>
        <v>199361</v>
      </c>
      <c r="H10" s="3">
        <f t="shared" si="0"/>
        <v>130518</v>
      </c>
      <c r="I10" s="2">
        <f>SUM(I7:I9)</f>
        <v>2389256</v>
      </c>
    </row>
    <row r="11" spans="1:11" ht="13.5" customHeight="1">
      <c r="A11" s="179" t="s">
        <v>6</v>
      </c>
      <c r="B11" s="179"/>
      <c r="C11" s="17"/>
      <c r="D11" s="18"/>
      <c r="E11" s="17"/>
      <c r="F11" s="18"/>
      <c r="G11" s="17"/>
      <c r="H11" s="17"/>
      <c r="I11" s="31"/>
    </row>
    <row r="12" spans="1:11" ht="17.25" customHeight="1">
      <c r="A12" s="180" t="s">
        <v>7</v>
      </c>
      <c r="B12" s="180"/>
      <c r="C12" s="32">
        <v>26583</v>
      </c>
      <c r="D12" s="37">
        <v>13153</v>
      </c>
      <c r="E12" s="79">
        <v>5663</v>
      </c>
      <c r="F12" s="74">
        <v>315</v>
      </c>
      <c r="G12" s="32">
        <v>1335</v>
      </c>
      <c r="H12" s="32">
        <v>600</v>
      </c>
      <c r="I12" s="33">
        <f t="shared" ref="I12:I38" si="1">SUM(C12:H12)</f>
        <v>47649</v>
      </c>
      <c r="K12" s="23"/>
    </row>
    <row r="13" spans="1:11" ht="15" customHeight="1">
      <c r="A13" s="180" t="s">
        <v>8</v>
      </c>
      <c r="B13" s="180"/>
      <c r="C13" s="32"/>
      <c r="D13" s="32"/>
      <c r="E13" s="79"/>
      <c r="F13" s="74"/>
      <c r="G13" s="32"/>
      <c r="H13" s="32"/>
      <c r="I13" s="33">
        <f t="shared" si="1"/>
        <v>0</v>
      </c>
      <c r="K13" s="23"/>
    </row>
    <row r="14" spans="1:11" ht="12.75" customHeight="1">
      <c r="A14" s="20"/>
      <c r="B14" s="65" t="s">
        <v>9</v>
      </c>
      <c r="C14" s="22"/>
      <c r="D14" s="22"/>
      <c r="E14" s="80"/>
      <c r="F14" s="81"/>
      <c r="G14" s="22"/>
      <c r="H14" s="22"/>
      <c r="I14" s="33">
        <f t="shared" si="1"/>
        <v>0</v>
      </c>
      <c r="K14" s="41"/>
    </row>
    <row r="15" spans="1:11" ht="13.5" customHeight="1">
      <c r="A15" s="20"/>
      <c r="B15" s="65" t="s">
        <v>51</v>
      </c>
      <c r="C15" s="22">
        <v>2065</v>
      </c>
      <c r="D15" s="22">
        <v>10451</v>
      </c>
      <c r="E15" s="81">
        <v>559</v>
      </c>
      <c r="F15" s="81"/>
      <c r="G15" s="22"/>
      <c r="H15" s="22"/>
      <c r="I15" s="33">
        <f t="shared" si="1"/>
        <v>13075</v>
      </c>
      <c r="K15" s="41"/>
    </row>
    <row r="16" spans="1:11" ht="12" customHeight="1">
      <c r="A16" s="20"/>
      <c r="B16" s="65" t="s">
        <v>10</v>
      </c>
      <c r="C16" s="22">
        <v>15966</v>
      </c>
      <c r="D16" s="22">
        <v>7349</v>
      </c>
      <c r="E16" s="81">
        <v>3320</v>
      </c>
      <c r="F16" s="81">
        <v>870</v>
      </c>
      <c r="G16" s="22">
        <v>2686</v>
      </c>
      <c r="H16" s="22">
        <v>1940</v>
      </c>
      <c r="I16" s="33">
        <f t="shared" si="1"/>
        <v>32131</v>
      </c>
      <c r="K16" s="41"/>
    </row>
    <row r="17" spans="1:16" ht="15" customHeight="1">
      <c r="A17" s="20"/>
      <c r="B17" s="65" t="s">
        <v>11</v>
      </c>
      <c r="C17" s="22"/>
      <c r="D17" s="22"/>
      <c r="E17" s="81"/>
      <c r="F17" s="81"/>
      <c r="G17" s="22"/>
      <c r="H17" s="22"/>
      <c r="I17" s="33">
        <f t="shared" si="1"/>
        <v>0</v>
      </c>
      <c r="K17" s="41"/>
    </row>
    <row r="18" spans="1:16" ht="9.75" customHeight="1">
      <c r="A18" s="20"/>
      <c r="B18" s="65" t="s">
        <v>12</v>
      </c>
      <c r="C18" s="22"/>
      <c r="D18" s="22"/>
      <c r="E18" s="81"/>
      <c r="F18" s="81"/>
      <c r="G18" s="22"/>
      <c r="H18" s="22"/>
      <c r="I18" s="33">
        <f t="shared" si="1"/>
        <v>0</v>
      </c>
      <c r="K18" s="41"/>
    </row>
    <row r="19" spans="1:16" ht="14.25" customHeight="1">
      <c r="A19" s="20"/>
      <c r="B19" s="65" t="s">
        <v>13</v>
      </c>
      <c r="C19" s="22"/>
      <c r="D19" s="22"/>
      <c r="E19" s="81"/>
      <c r="F19" s="81"/>
      <c r="G19" s="22"/>
      <c r="H19" s="22"/>
      <c r="I19" s="33">
        <f t="shared" si="1"/>
        <v>0</v>
      </c>
      <c r="K19" s="24"/>
    </row>
    <row r="20" spans="1:16" ht="14.25" customHeight="1">
      <c r="A20" s="20"/>
      <c r="B20" s="65" t="s">
        <v>69</v>
      </c>
      <c r="C20" s="22">
        <v>1300</v>
      </c>
      <c r="D20" s="22">
        <v>2800</v>
      </c>
      <c r="E20" s="81">
        <v>1500</v>
      </c>
      <c r="F20" s="81"/>
      <c r="G20" s="22"/>
      <c r="H20" s="22"/>
      <c r="I20" s="33">
        <f t="shared" si="1"/>
        <v>5600</v>
      </c>
    </row>
    <row r="21" spans="1:16" ht="12" customHeight="1">
      <c r="A21" s="20"/>
      <c r="B21" s="65" t="s">
        <v>14</v>
      </c>
      <c r="C21" s="22">
        <v>23396</v>
      </c>
      <c r="D21" s="22">
        <v>10769</v>
      </c>
      <c r="E21" s="80">
        <v>4865</v>
      </c>
      <c r="F21" s="81">
        <v>1421</v>
      </c>
      <c r="G21" s="22">
        <v>3936</v>
      </c>
      <c r="H21" s="22">
        <v>2842</v>
      </c>
      <c r="I21" s="33">
        <f t="shared" si="1"/>
        <v>47229</v>
      </c>
      <c r="J21" s="41"/>
      <c r="K21" s="41"/>
      <c r="L21" s="24"/>
    </row>
    <row r="22" spans="1:16" ht="15.75" customHeight="1">
      <c r="A22" s="174" t="s">
        <v>15</v>
      </c>
      <c r="B22" s="174"/>
      <c r="C22" s="32"/>
      <c r="D22" s="32"/>
      <c r="E22" s="79"/>
      <c r="F22" s="74"/>
      <c r="G22" s="32"/>
      <c r="H22" s="32"/>
      <c r="I22" s="33">
        <f t="shared" si="1"/>
        <v>0</v>
      </c>
      <c r="J22" s="23"/>
      <c r="K22" s="23"/>
      <c r="L22" s="24"/>
    </row>
    <row r="23" spans="1:16" ht="12" customHeight="1">
      <c r="A23" s="174" t="s">
        <v>16</v>
      </c>
      <c r="B23" s="174"/>
      <c r="C23" s="32"/>
      <c r="D23" s="32"/>
      <c r="E23" s="79"/>
      <c r="F23" s="74"/>
      <c r="G23" s="32"/>
      <c r="H23" s="32"/>
      <c r="I23" s="33">
        <f t="shared" si="1"/>
        <v>0</v>
      </c>
      <c r="J23" s="23"/>
      <c r="K23" s="23"/>
      <c r="L23" s="24"/>
    </row>
    <row r="24" spans="1:16" ht="15" customHeight="1">
      <c r="A24" s="19"/>
      <c r="B24" s="68" t="s">
        <v>17</v>
      </c>
      <c r="C24" s="32">
        <v>971102</v>
      </c>
      <c r="D24" s="32">
        <v>280818</v>
      </c>
      <c r="E24" s="79">
        <v>131558</v>
      </c>
      <c r="F24" s="74">
        <v>70205</v>
      </c>
      <c r="G24" s="32">
        <v>154960</v>
      </c>
      <c r="H24" s="32">
        <v>140409</v>
      </c>
      <c r="I24" s="33">
        <f t="shared" si="1"/>
        <v>1749052</v>
      </c>
      <c r="J24" s="23"/>
      <c r="K24" s="23"/>
      <c r="L24" s="24"/>
    </row>
    <row r="25" spans="1:16" ht="15" customHeight="1">
      <c r="A25" s="19"/>
      <c r="B25" s="68" t="s">
        <v>18</v>
      </c>
      <c r="C25" s="32">
        <v>256105</v>
      </c>
      <c r="D25" s="32">
        <v>76765</v>
      </c>
      <c r="E25" s="79">
        <v>36337</v>
      </c>
      <c r="F25" s="74">
        <v>19191</v>
      </c>
      <c r="G25" s="32">
        <v>42733</v>
      </c>
      <c r="H25" s="32">
        <v>38382</v>
      </c>
      <c r="I25" s="33">
        <f t="shared" si="1"/>
        <v>469513</v>
      </c>
      <c r="J25" s="23"/>
      <c r="K25" s="23"/>
      <c r="L25" s="24"/>
    </row>
    <row r="26" spans="1:16" ht="15" customHeight="1">
      <c r="A26" s="19"/>
      <c r="B26" s="68" t="s">
        <v>19</v>
      </c>
      <c r="C26" s="32">
        <v>72467</v>
      </c>
      <c r="D26" s="32">
        <v>20770</v>
      </c>
      <c r="E26" s="79">
        <v>9732</v>
      </c>
      <c r="F26" s="74">
        <v>5193</v>
      </c>
      <c r="G26" s="32">
        <v>11464</v>
      </c>
      <c r="H26" s="32">
        <v>10386</v>
      </c>
      <c r="I26" s="33">
        <f t="shared" si="1"/>
        <v>130012</v>
      </c>
      <c r="J26" s="23"/>
      <c r="K26" s="23"/>
      <c r="L26" s="24"/>
    </row>
    <row r="27" spans="1:16" ht="15" customHeight="1">
      <c r="A27" s="19"/>
      <c r="B27" s="68" t="s">
        <v>20</v>
      </c>
      <c r="C27" s="32"/>
      <c r="D27" s="32"/>
      <c r="E27" s="79"/>
      <c r="F27" s="74"/>
      <c r="G27" s="32"/>
      <c r="H27" s="32"/>
      <c r="I27" s="33">
        <f t="shared" si="1"/>
        <v>0</v>
      </c>
      <c r="J27" s="23"/>
      <c r="K27" s="23"/>
      <c r="L27" s="24"/>
    </row>
    <row r="28" spans="1:16" ht="14.25" customHeight="1">
      <c r="A28" s="19"/>
      <c r="B28" s="68" t="s">
        <v>21</v>
      </c>
      <c r="C28" s="32">
        <v>26669</v>
      </c>
      <c r="D28" s="32">
        <v>8466</v>
      </c>
      <c r="E28" s="79">
        <v>5338</v>
      </c>
      <c r="F28" s="74">
        <v>2116</v>
      </c>
      <c r="G28" s="32">
        <v>6044</v>
      </c>
      <c r="H28" s="32">
        <v>4233</v>
      </c>
      <c r="I28" s="33">
        <f t="shared" si="1"/>
        <v>52866</v>
      </c>
      <c r="J28" s="100"/>
      <c r="K28" s="100"/>
      <c r="L28" s="100"/>
      <c r="M28" s="100"/>
      <c r="N28" s="100"/>
      <c r="O28" s="100"/>
      <c r="P28" s="100"/>
    </row>
    <row r="29" spans="1:16" ht="4.5" customHeight="1">
      <c r="A29" s="19"/>
      <c r="B29" s="40"/>
      <c r="C29" s="32"/>
      <c r="D29" s="32"/>
      <c r="E29" s="79"/>
      <c r="F29" s="74"/>
      <c r="G29" s="32"/>
      <c r="H29" s="32"/>
      <c r="I29" s="33"/>
      <c r="J29" s="100"/>
      <c r="K29" s="100"/>
      <c r="L29" s="101"/>
      <c r="M29" s="100"/>
      <c r="N29" s="100"/>
      <c r="O29" s="100"/>
    </row>
    <row r="30" spans="1:16" ht="18.75" customHeight="1">
      <c r="A30" s="174" t="s">
        <v>22</v>
      </c>
      <c r="B30" s="174"/>
      <c r="C30" s="32"/>
      <c r="D30" s="32"/>
      <c r="E30" s="79"/>
      <c r="F30" s="74"/>
      <c r="G30" s="32"/>
      <c r="H30" s="32"/>
      <c r="I30" s="33">
        <f t="shared" si="1"/>
        <v>0</v>
      </c>
      <c r="J30" s="102"/>
      <c r="K30" s="102"/>
      <c r="L30" s="102"/>
      <c r="M30" s="102"/>
      <c r="N30" s="102"/>
      <c r="O30" s="102"/>
    </row>
    <row r="31" spans="1:16" ht="11.25" customHeight="1">
      <c r="A31" s="25"/>
      <c r="B31" s="68" t="s">
        <v>23</v>
      </c>
      <c r="C31" s="26"/>
      <c r="D31" s="26"/>
      <c r="E31" s="82"/>
      <c r="F31" s="83"/>
      <c r="G31" s="26"/>
      <c r="H31" s="26"/>
      <c r="I31" s="33">
        <f t="shared" si="1"/>
        <v>0</v>
      </c>
    </row>
    <row r="32" spans="1:16" ht="12.75" customHeight="1">
      <c r="A32" s="25"/>
      <c r="B32" s="68" t="s">
        <v>24</v>
      </c>
      <c r="C32" s="26">
        <v>6117</v>
      </c>
      <c r="D32" s="26">
        <v>2172</v>
      </c>
      <c r="E32" s="82">
        <v>981</v>
      </c>
      <c r="F32" s="83">
        <v>287</v>
      </c>
      <c r="G32" s="26">
        <v>805</v>
      </c>
      <c r="H32" s="26">
        <v>573</v>
      </c>
      <c r="I32" s="33">
        <f t="shared" si="1"/>
        <v>10935</v>
      </c>
    </row>
    <row r="33" spans="1:10" ht="12.75" customHeight="1">
      <c r="A33" s="25"/>
      <c r="B33" s="68" t="s">
        <v>25</v>
      </c>
      <c r="C33" s="26"/>
      <c r="D33" s="26"/>
      <c r="E33" s="82"/>
      <c r="F33" s="83"/>
      <c r="G33" s="26"/>
      <c r="H33" s="26"/>
      <c r="I33" s="33">
        <f t="shared" si="1"/>
        <v>0</v>
      </c>
    </row>
    <row r="34" spans="1:10" s="90" customFormat="1" ht="25.5" customHeight="1">
      <c r="A34" s="84"/>
      <c r="B34" s="85" t="s">
        <v>26</v>
      </c>
      <c r="C34" s="86"/>
      <c r="D34" s="86"/>
      <c r="E34" s="87"/>
      <c r="F34" s="88"/>
      <c r="G34" s="86"/>
      <c r="H34" s="86"/>
      <c r="I34" s="89">
        <f t="shared" si="1"/>
        <v>0</v>
      </c>
    </row>
    <row r="35" spans="1:10" s="90" customFormat="1" ht="24" customHeight="1">
      <c r="A35" s="183" t="s">
        <v>27</v>
      </c>
      <c r="B35" s="183"/>
      <c r="C35" s="91">
        <v>9336</v>
      </c>
      <c r="D35" s="91"/>
      <c r="E35" s="92"/>
      <c r="F35" s="93"/>
      <c r="G35" s="91"/>
      <c r="H35" s="91"/>
      <c r="I35" s="89">
        <f t="shared" si="1"/>
        <v>9336</v>
      </c>
    </row>
    <row r="36" spans="1:10" ht="12" customHeight="1">
      <c r="A36" s="174" t="s">
        <v>28</v>
      </c>
      <c r="B36" s="174"/>
      <c r="C36" s="32"/>
      <c r="D36" s="32"/>
      <c r="E36" s="79"/>
      <c r="F36" s="74"/>
      <c r="G36" s="32"/>
      <c r="H36" s="32"/>
      <c r="I36" s="33">
        <f t="shared" si="1"/>
        <v>0</v>
      </c>
    </row>
    <row r="37" spans="1:10" ht="12" customHeight="1">
      <c r="A37" s="174" t="s">
        <v>29</v>
      </c>
      <c r="B37" s="174"/>
      <c r="C37" s="32"/>
      <c r="D37" s="32"/>
      <c r="E37" s="79"/>
      <c r="F37" s="74"/>
      <c r="G37" s="32"/>
      <c r="H37" s="32"/>
      <c r="I37" s="33">
        <f t="shared" si="1"/>
        <v>0</v>
      </c>
    </row>
    <row r="38" spans="1:10" ht="12.75" customHeight="1">
      <c r="A38" s="174" t="s">
        <v>30</v>
      </c>
      <c r="B38" s="174"/>
      <c r="C38" s="32">
        <v>9210</v>
      </c>
      <c r="D38" s="16">
        <v>4239</v>
      </c>
      <c r="E38" s="79">
        <v>1915</v>
      </c>
      <c r="F38" s="74">
        <v>560</v>
      </c>
      <c r="G38" s="32">
        <v>1549</v>
      </c>
      <c r="H38" s="32">
        <v>1119</v>
      </c>
      <c r="I38" s="33">
        <f t="shared" si="1"/>
        <v>18592</v>
      </c>
    </row>
    <row r="39" spans="1:10" ht="15.75" customHeight="1">
      <c r="A39" s="179" t="s">
        <v>31</v>
      </c>
      <c r="B39" s="179"/>
      <c r="C39" s="3">
        <f>SUM(C12:C38)</f>
        <v>1420316</v>
      </c>
      <c r="D39" s="1">
        <f t="shared" ref="D39:H39" si="2">SUM(D12:D38)</f>
        <v>437752</v>
      </c>
      <c r="E39" s="3">
        <f t="shared" si="2"/>
        <v>201768</v>
      </c>
      <c r="F39" s="1">
        <f t="shared" si="2"/>
        <v>100158</v>
      </c>
      <c r="G39" s="3">
        <f t="shared" si="2"/>
        <v>225512</v>
      </c>
      <c r="H39" s="3">
        <f t="shared" si="2"/>
        <v>200484</v>
      </c>
      <c r="I39" s="3">
        <f>SUM(I12:I38)</f>
        <v>2585990</v>
      </c>
      <c r="J39" s="14" t="s">
        <v>71</v>
      </c>
    </row>
    <row r="40" spans="1:10" ht="16.5" customHeight="1">
      <c r="A40" s="179" t="s">
        <v>32</v>
      </c>
      <c r="B40" s="179"/>
      <c r="C40" s="3">
        <f>C10-C39</f>
        <v>-228920</v>
      </c>
      <c r="D40" s="1">
        <f t="shared" ref="D40:H40" si="3">D10-D39</f>
        <v>109387</v>
      </c>
      <c r="E40" s="3">
        <f t="shared" si="3"/>
        <v>46145</v>
      </c>
      <c r="F40" s="1">
        <f t="shared" si="3"/>
        <v>-27229</v>
      </c>
      <c r="G40" s="3">
        <f t="shared" si="3"/>
        <v>-26151</v>
      </c>
      <c r="H40" s="3">
        <f t="shared" si="3"/>
        <v>-69966</v>
      </c>
      <c r="I40" s="33">
        <f>I10-I39</f>
        <v>-196734</v>
      </c>
      <c r="J40" s="14" t="s">
        <v>71</v>
      </c>
    </row>
    <row r="41" spans="1:10" ht="15.75" customHeight="1">
      <c r="A41" s="179" t="s">
        <v>33</v>
      </c>
      <c r="B41" s="179"/>
      <c r="C41" s="3"/>
      <c r="D41" s="1"/>
      <c r="E41" s="3"/>
      <c r="F41" s="1"/>
      <c r="G41" s="3"/>
      <c r="H41" s="3"/>
      <c r="I41" s="2"/>
    </row>
    <row r="42" spans="1:10" ht="15.75" customHeight="1">
      <c r="A42" s="174" t="s">
        <v>34</v>
      </c>
      <c r="B42" s="174"/>
      <c r="C42" s="32"/>
      <c r="D42" s="74"/>
      <c r="E42" s="32"/>
      <c r="F42" s="74"/>
      <c r="G42" s="32"/>
      <c r="H42" s="32"/>
      <c r="I42" s="33">
        <f t="shared" ref="I42:I48" si="4">SUM(C42:H42)</f>
        <v>0</v>
      </c>
    </row>
    <row r="43" spans="1:10" ht="13.5" customHeight="1">
      <c r="A43" s="174" t="s">
        <v>36</v>
      </c>
      <c r="B43" s="174"/>
      <c r="C43" s="32"/>
      <c r="D43" s="74"/>
      <c r="E43" s="32"/>
      <c r="F43" s="74"/>
      <c r="G43" s="32"/>
      <c r="H43" s="32"/>
      <c r="I43" s="33">
        <f t="shared" si="4"/>
        <v>0</v>
      </c>
    </row>
    <row r="44" spans="1:10">
      <c r="A44" s="174" t="s">
        <v>37</v>
      </c>
      <c r="B44" s="174"/>
      <c r="C44" s="32"/>
      <c r="D44" s="74"/>
      <c r="E44" s="32"/>
      <c r="F44" s="74"/>
      <c r="G44" s="32"/>
      <c r="H44" s="32"/>
      <c r="I44" s="33">
        <f t="shared" si="4"/>
        <v>0</v>
      </c>
    </row>
    <row r="45" spans="1:10" ht="11.25" customHeight="1">
      <c r="A45" s="19"/>
      <c r="B45" s="27" t="s">
        <v>38</v>
      </c>
      <c r="C45" s="57">
        <v>1046</v>
      </c>
      <c r="D45" s="75">
        <v>482</v>
      </c>
      <c r="E45" s="57">
        <v>218</v>
      </c>
      <c r="F45" s="75">
        <v>63</v>
      </c>
      <c r="G45" s="57">
        <v>176</v>
      </c>
      <c r="H45" s="57">
        <v>127</v>
      </c>
      <c r="I45" s="33">
        <f t="shared" si="4"/>
        <v>2112</v>
      </c>
    </row>
    <row r="46" spans="1:10" ht="12.75" customHeight="1">
      <c r="A46" s="19"/>
      <c r="B46" s="27" t="s">
        <v>39</v>
      </c>
      <c r="C46" s="57">
        <v>438</v>
      </c>
      <c r="D46" s="75">
        <v>202</v>
      </c>
      <c r="E46" s="57">
        <v>91</v>
      </c>
      <c r="F46" s="75">
        <v>26</v>
      </c>
      <c r="G46" s="57">
        <v>75</v>
      </c>
      <c r="H46" s="57">
        <v>53</v>
      </c>
      <c r="I46" s="33">
        <f t="shared" si="4"/>
        <v>885</v>
      </c>
    </row>
    <row r="47" spans="1:10" ht="11.25" customHeight="1">
      <c r="A47" s="19"/>
      <c r="B47" s="28" t="s">
        <v>35</v>
      </c>
      <c r="C47" s="32">
        <v>4915</v>
      </c>
      <c r="D47" s="74">
        <v>2262</v>
      </c>
      <c r="E47" s="32">
        <v>1022</v>
      </c>
      <c r="F47" s="74">
        <v>300</v>
      </c>
      <c r="G47" s="32">
        <v>827</v>
      </c>
      <c r="H47" s="32">
        <v>597</v>
      </c>
      <c r="I47" s="33">
        <f t="shared" si="4"/>
        <v>9923</v>
      </c>
    </row>
    <row r="48" spans="1:10" ht="13.5" customHeight="1">
      <c r="A48" s="174" t="s">
        <v>40</v>
      </c>
      <c r="B48" s="174"/>
      <c r="C48" s="32"/>
      <c r="D48" s="74"/>
      <c r="E48" s="32"/>
      <c r="F48" s="74"/>
      <c r="G48" s="32"/>
      <c r="H48" s="32"/>
      <c r="I48" s="33">
        <f t="shared" si="4"/>
        <v>0</v>
      </c>
    </row>
    <row r="49" spans="1:10">
      <c r="A49" s="179" t="s">
        <v>41</v>
      </c>
      <c r="B49" s="179"/>
      <c r="C49" s="3">
        <f>SUM(C45:C48)</f>
        <v>6399</v>
      </c>
      <c r="D49" s="1">
        <f t="shared" ref="D49:H49" si="5">SUM(D45:D48)</f>
        <v>2946</v>
      </c>
      <c r="E49" s="3">
        <f t="shared" si="5"/>
        <v>1331</v>
      </c>
      <c r="F49" s="1">
        <f t="shared" si="5"/>
        <v>389</v>
      </c>
      <c r="G49" s="3">
        <f t="shared" si="5"/>
        <v>1078</v>
      </c>
      <c r="H49" s="3">
        <f t="shared" si="5"/>
        <v>777</v>
      </c>
      <c r="I49" s="3">
        <f>SUM(C49:H49)</f>
        <v>12920</v>
      </c>
      <c r="J49" s="14" t="s">
        <v>71</v>
      </c>
    </row>
    <row r="50" spans="1:10">
      <c r="A50" s="179" t="s">
        <v>42</v>
      </c>
      <c r="B50" s="179"/>
      <c r="C50" s="3"/>
      <c r="D50" s="1"/>
      <c r="E50" s="3"/>
      <c r="F50" s="1"/>
      <c r="G50" s="3"/>
      <c r="H50" s="3"/>
      <c r="I50" s="2"/>
    </row>
    <row r="51" spans="1:10" ht="12.75" customHeight="1">
      <c r="A51" s="174" t="s">
        <v>43</v>
      </c>
      <c r="B51" s="174"/>
      <c r="C51" s="32"/>
      <c r="D51" s="74"/>
      <c r="E51" s="32"/>
      <c r="F51" s="74"/>
      <c r="G51" s="32"/>
      <c r="H51" s="32"/>
      <c r="I51" s="33">
        <v>0</v>
      </c>
    </row>
    <row r="52" spans="1:10" ht="12" customHeight="1">
      <c r="A52" s="174" t="s">
        <v>44</v>
      </c>
      <c r="B52" s="174"/>
      <c r="C52" s="32"/>
      <c r="D52" s="74"/>
      <c r="E52" s="32"/>
      <c r="F52" s="74"/>
      <c r="G52" s="32"/>
      <c r="H52" s="32"/>
      <c r="I52" s="33">
        <v>0</v>
      </c>
    </row>
    <row r="53" spans="1:10">
      <c r="A53" s="179" t="s">
        <v>45</v>
      </c>
      <c r="B53" s="179"/>
      <c r="C53" s="3"/>
      <c r="D53" s="1"/>
      <c r="E53" s="3"/>
      <c r="F53" s="1"/>
      <c r="G53" s="3"/>
      <c r="H53" s="3"/>
      <c r="I53" s="2">
        <v>0</v>
      </c>
    </row>
    <row r="54" spans="1:10">
      <c r="A54" s="179" t="s">
        <v>46</v>
      </c>
      <c r="B54" s="179"/>
      <c r="C54" s="2">
        <f t="shared" ref="C54:H54" si="6">C40-C49</f>
        <v>-235319</v>
      </c>
      <c r="D54" s="2">
        <f t="shared" si="6"/>
        <v>106441</v>
      </c>
      <c r="E54" s="2">
        <f t="shared" si="6"/>
        <v>44814</v>
      </c>
      <c r="F54" s="1">
        <f t="shared" si="6"/>
        <v>-27618</v>
      </c>
      <c r="G54" s="3">
        <f t="shared" si="6"/>
        <v>-27229</v>
      </c>
      <c r="H54" s="2">
        <f t="shared" si="6"/>
        <v>-70743</v>
      </c>
      <c r="I54" s="2">
        <f>I40-I49</f>
        <v>-209654</v>
      </c>
      <c r="J54" s="14" t="s">
        <v>71</v>
      </c>
    </row>
    <row r="55" spans="1:10" ht="23.25" customHeight="1">
      <c r="A55" s="181" t="s">
        <v>47</v>
      </c>
      <c r="B55" s="182"/>
      <c r="C55" s="37"/>
      <c r="D55" s="77"/>
      <c r="E55" s="37"/>
      <c r="F55" s="77"/>
      <c r="G55" s="37"/>
      <c r="H55" s="37"/>
      <c r="I55" s="62">
        <v>0</v>
      </c>
    </row>
    <row r="56" spans="1:10" ht="10.5" customHeight="1">
      <c r="A56" s="19"/>
      <c r="B56" s="29" t="s">
        <v>48</v>
      </c>
      <c r="C56" s="32"/>
      <c r="D56" s="74"/>
      <c r="E56" s="32"/>
      <c r="F56" s="74"/>
      <c r="G56" s="32"/>
      <c r="H56" s="32"/>
      <c r="I56" s="33">
        <v>0</v>
      </c>
    </row>
    <row r="57" spans="1:10">
      <c r="A57" s="179" t="s">
        <v>49</v>
      </c>
      <c r="B57" s="179"/>
      <c r="C57" s="3">
        <f>C54</f>
        <v>-235319</v>
      </c>
      <c r="D57" s="3">
        <f t="shared" ref="D57:I57" si="7">D54</f>
        <v>106441</v>
      </c>
      <c r="E57" s="3">
        <f t="shared" si="7"/>
        <v>44814</v>
      </c>
      <c r="F57" s="73">
        <f t="shared" si="7"/>
        <v>-27618</v>
      </c>
      <c r="G57" s="3">
        <f t="shared" si="7"/>
        <v>-27229</v>
      </c>
      <c r="H57" s="3">
        <f t="shared" si="7"/>
        <v>-70743</v>
      </c>
      <c r="I57" s="3">
        <f t="shared" si="7"/>
        <v>-209654</v>
      </c>
    </row>
    <row r="58" spans="1:10">
      <c r="A58" s="78"/>
      <c r="B58" s="78"/>
    </row>
    <row r="59" spans="1:10">
      <c r="A59" s="78"/>
      <c r="B59" s="78"/>
      <c r="C59" s="14"/>
      <c r="D59" s="14"/>
      <c r="E59" s="14"/>
      <c r="F59" s="14"/>
      <c r="G59" s="14"/>
      <c r="H59" s="14"/>
      <c r="I59" s="14"/>
    </row>
  </sheetData>
  <mergeCells count="40">
    <mergeCell ref="A6:B6"/>
    <mergeCell ref="A7:B7"/>
    <mergeCell ref="C1:I1"/>
    <mergeCell ref="C2:I2"/>
    <mergeCell ref="A4:B5"/>
    <mergeCell ref="I4:I6"/>
    <mergeCell ref="F4:F6"/>
    <mergeCell ref="C4:C6"/>
    <mergeCell ref="D4:D6"/>
    <mergeCell ref="E4:E6"/>
    <mergeCell ref="G4:G6"/>
    <mergeCell ref="H4:H6"/>
    <mergeCell ref="C3:I3"/>
    <mergeCell ref="A8:B8"/>
    <mergeCell ref="A10:B10"/>
    <mergeCell ref="A11:B11"/>
    <mergeCell ref="A12:B12"/>
    <mergeCell ref="A13:B13"/>
    <mergeCell ref="A22:B22"/>
    <mergeCell ref="A23:B23"/>
    <mergeCell ref="A30:B30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8:B48"/>
    <mergeCell ref="A49:B49"/>
    <mergeCell ref="A55:B55"/>
    <mergeCell ref="A57:B57"/>
    <mergeCell ref="A50:B50"/>
    <mergeCell ref="A51:B51"/>
    <mergeCell ref="A52:B52"/>
    <mergeCell ref="A53:B53"/>
    <mergeCell ref="A54:B54"/>
  </mergeCells>
  <pageMargins left="0.54" right="0.19685039370078741" top="0.15748031496062992" bottom="0.19685039370078741" header="0.19685039370078741" footer="0.19685039370078741"/>
  <pageSetup paperSize="8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1</xdr:col>
                <xdr:colOff>15240</xdr:colOff>
                <xdr:row>0</xdr:row>
                <xdr:rowOff>106680</xdr:rowOff>
              </from>
              <to>
                <xdr:col>1</xdr:col>
                <xdr:colOff>853440</xdr:colOff>
                <xdr:row>2</xdr:row>
                <xdr:rowOff>76200</xdr:rowOff>
              </to>
            </anchor>
          </objectPr>
        </oleObject>
      </mc:Choice>
      <mc:Fallback>
        <oleObject progId="MSPhotoEd.3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C604B-493C-4826-88B4-7FC29B24841E}">
  <dimension ref="A1:D58"/>
  <sheetViews>
    <sheetView tabSelected="1" topLeftCell="B1" workbookViewId="0">
      <selection activeCell="G8" sqref="G8"/>
    </sheetView>
  </sheetViews>
  <sheetFormatPr defaultColWidth="9.109375" defaultRowHeight="14.4"/>
  <cols>
    <col min="1" max="2" width="3.88671875" style="13" customWidth="1"/>
    <col min="3" max="3" width="63.33203125" style="13" customWidth="1"/>
    <col min="4" max="4" width="27.6640625" style="13" customWidth="1"/>
    <col min="5" max="16384" width="9.109375" style="13"/>
  </cols>
  <sheetData>
    <row r="1" spans="2:4" ht="15" customHeight="1">
      <c r="B1" s="30"/>
      <c r="C1" s="15"/>
      <c r="D1" s="193" t="s">
        <v>50</v>
      </c>
    </row>
    <row r="2" spans="2:4" ht="38.4" customHeight="1">
      <c r="B2" s="125"/>
      <c r="C2" s="126"/>
      <c r="D2" s="194"/>
    </row>
    <row r="3" spans="2:4" ht="15" customHeight="1">
      <c r="B3" s="127"/>
      <c r="C3" s="128"/>
      <c r="D3" s="193" t="s">
        <v>82</v>
      </c>
    </row>
    <row r="4" spans="2:4" ht="16.2" customHeight="1">
      <c r="B4" s="129"/>
      <c r="C4" s="130"/>
      <c r="D4" s="194"/>
    </row>
    <row r="5" spans="2:4" ht="12.75" customHeight="1">
      <c r="B5" s="195" t="s">
        <v>1</v>
      </c>
      <c r="C5" s="195"/>
      <c r="D5" s="16"/>
    </row>
    <row r="6" spans="2:4">
      <c r="B6" s="181" t="s">
        <v>2</v>
      </c>
      <c r="C6" s="182"/>
      <c r="D6" s="131">
        <f>spazzamento!F7+'raccolta diff. e impianti'!I7+pulizia!I7</f>
        <v>27690684</v>
      </c>
    </row>
    <row r="7" spans="2:4" ht="14.25" customHeight="1">
      <c r="B7" s="196" t="s">
        <v>76</v>
      </c>
      <c r="C7" s="197"/>
      <c r="D7" s="131"/>
    </row>
    <row r="8" spans="2:4" ht="14.25" customHeight="1">
      <c r="B8" s="180" t="s">
        <v>77</v>
      </c>
      <c r="C8" s="180"/>
      <c r="D8" s="131">
        <f>spazzamento!F9+'raccolta diff. e impianti'!I9+pulizia!I9</f>
        <v>2783230.1399999997</v>
      </c>
    </row>
    <row r="9" spans="2:4" ht="20.25" customHeight="1">
      <c r="B9" s="198" t="s">
        <v>5</v>
      </c>
      <c r="C9" s="198"/>
      <c r="D9" s="132">
        <f>SUM(D6:D8)</f>
        <v>30473914.140000001</v>
      </c>
    </row>
    <row r="10" spans="2:4">
      <c r="B10" s="199" t="s">
        <v>6</v>
      </c>
      <c r="C10" s="199"/>
      <c r="D10" s="142"/>
    </row>
    <row r="11" spans="2:4" ht="24" customHeight="1">
      <c r="B11" s="180" t="s">
        <v>7</v>
      </c>
      <c r="C11" s="196"/>
      <c r="D11" s="144">
        <f>spazzamento!F12+'raccolta diff. e impianti'!I12+pulizia!I12</f>
        <v>1279048</v>
      </c>
    </row>
    <row r="12" spans="2:4" ht="13.5" customHeight="1">
      <c r="B12" s="180" t="s">
        <v>8</v>
      </c>
      <c r="C12" s="196"/>
      <c r="D12" s="133"/>
    </row>
    <row r="13" spans="2:4" ht="11.25" customHeight="1">
      <c r="B13" s="20"/>
      <c r="C13" s="21" t="s">
        <v>9</v>
      </c>
      <c r="D13" s="22"/>
    </row>
    <row r="14" spans="2:4" ht="24" customHeight="1">
      <c r="B14" s="20"/>
      <c r="C14" s="134" t="s">
        <v>51</v>
      </c>
      <c r="D14" s="133">
        <f>spazzamento!F15+'raccolta diff. e impianti'!I15+pulizia!I15</f>
        <v>714043</v>
      </c>
    </row>
    <row r="15" spans="2:4" ht="12.75" customHeight="1">
      <c r="B15" s="20"/>
      <c r="C15" s="21" t="s">
        <v>10</v>
      </c>
      <c r="D15" s="133">
        <f>spazzamento!F16+'raccolta diff. e impianti'!I16+pulizia!I16</f>
        <v>372990</v>
      </c>
    </row>
    <row r="16" spans="2:4" ht="11.25" customHeight="1">
      <c r="B16" s="20"/>
      <c r="C16" s="21" t="s">
        <v>11</v>
      </c>
      <c r="D16" s="133"/>
    </row>
    <row r="17" spans="2:4" ht="12.75" customHeight="1">
      <c r="B17" s="20"/>
      <c r="C17" s="21" t="s">
        <v>12</v>
      </c>
      <c r="D17" s="133"/>
    </row>
    <row r="18" spans="2:4" ht="12.75" customHeight="1">
      <c r="B18" s="20"/>
      <c r="C18" s="21" t="s">
        <v>13</v>
      </c>
      <c r="D18" s="133"/>
    </row>
    <row r="19" spans="2:4" ht="12.75" customHeight="1">
      <c r="B19" s="20"/>
      <c r="C19" s="21" t="s">
        <v>78</v>
      </c>
      <c r="D19" s="133">
        <f>spazzamento!F20+'raccolta diff. e impianti'!I20+pulizia!I20</f>
        <v>264546</v>
      </c>
    </row>
    <row r="20" spans="2:4" ht="12.75" customHeight="1">
      <c r="B20" s="20"/>
      <c r="C20" s="21" t="s">
        <v>14</v>
      </c>
      <c r="D20" s="133">
        <f>spazzamento!F21+'raccolta diff. e impianti'!I21+pulizia!I21</f>
        <v>5123738.32</v>
      </c>
    </row>
    <row r="21" spans="2:4">
      <c r="B21" s="174" t="s">
        <v>15</v>
      </c>
      <c r="C21" s="192"/>
      <c r="D21" s="133">
        <f>spazzamento!F22+'raccolta diff. e impianti'!I22+pulizia!I22</f>
        <v>1303525</v>
      </c>
    </row>
    <row r="22" spans="2:4" ht="12.75" customHeight="1">
      <c r="B22" s="174" t="s">
        <v>16</v>
      </c>
      <c r="C22" s="192"/>
      <c r="D22" s="133"/>
    </row>
    <row r="23" spans="2:4" ht="11.25" customHeight="1">
      <c r="B23" s="19"/>
      <c r="C23" s="135" t="s">
        <v>17</v>
      </c>
      <c r="D23" s="133">
        <f>spazzamento!F24+'raccolta diff. e impianti'!I24+pulizia!I24</f>
        <v>13565178</v>
      </c>
    </row>
    <row r="24" spans="2:4" ht="12" customHeight="1">
      <c r="B24" s="19"/>
      <c r="C24" s="135" t="s">
        <v>18</v>
      </c>
      <c r="D24" s="133">
        <f>spazzamento!F25+'raccolta diff. e impianti'!I25+pulizia!I25</f>
        <v>3674480</v>
      </c>
    </row>
    <row r="25" spans="2:4" ht="12" customHeight="1">
      <c r="B25" s="19"/>
      <c r="C25" s="135" t="s">
        <v>19</v>
      </c>
      <c r="D25" s="133">
        <f>spazzamento!F26+'raccolta diff. e impianti'!I26+pulizia!I26</f>
        <v>1093574</v>
      </c>
    </row>
    <row r="26" spans="2:4" ht="12" customHeight="1">
      <c r="B26" s="19"/>
      <c r="C26" s="135" t="s">
        <v>20</v>
      </c>
      <c r="D26" s="133"/>
    </row>
    <row r="27" spans="2:4" ht="10.5" customHeight="1">
      <c r="B27" s="19"/>
      <c r="C27" s="135" t="s">
        <v>21</v>
      </c>
      <c r="D27" s="133">
        <f>spazzamento!F28+'raccolta diff. e impianti'!I28+pulizia!I28</f>
        <v>716076</v>
      </c>
    </row>
    <row r="28" spans="2:4" ht="10.5" customHeight="1">
      <c r="B28" s="19"/>
      <c r="C28" s="135"/>
      <c r="D28" s="145"/>
    </row>
    <row r="29" spans="2:4" ht="12" customHeight="1">
      <c r="B29" s="19"/>
      <c r="C29" s="136" t="s">
        <v>79</v>
      </c>
      <c r="D29" s="133">
        <f>SUM(D23:D27)+D28</f>
        <v>19049308</v>
      </c>
    </row>
    <row r="30" spans="2:4" ht="10.5" customHeight="1">
      <c r="B30" s="174" t="s">
        <v>22</v>
      </c>
      <c r="C30" s="192"/>
      <c r="D30" s="133"/>
    </row>
    <row r="31" spans="2:4" ht="14.25" customHeight="1">
      <c r="B31" s="25"/>
      <c r="C31" s="135" t="s">
        <v>23</v>
      </c>
      <c r="D31" s="133">
        <f>spazzamento!F31+'raccolta diff. e impianti'!I31+pulizia!I31</f>
        <v>274461.82</v>
      </c>
    </row>
    <row r="32" spans="2:4" ht="12.75" customHeight="1">
      <c r="B32" s="25"/>
      <c r="C32" s="135" t="s">
        <v>24</v>
      </c>
      <c r="D32" s="133">
        <f>spazzamento!F32+'raccolta diff. e impianti'!I32+pulizia!I32</f>
        <v>633243</v>
      </c>
    </row>
    <row r="33" spans="1:4" ht="10.5" customHeight="1">
      <c r="B33" s="25"/>
      <c r="C33" s="135" t="s">
        <v>25</v>
      </c>
      <c r="D33" s="133"/>
    </row>
    <row r="34" spans="1:4" ht="24.75" customHeight="1">
      <c r="B34" s="25"/>
      <c r="C34" s="137" t="s">
        <v>26</v>
      </c>
      <c r="D34" s="133"/>
    </row>
    <row r="35" spans="1:4" ht="10.5" customHeight="1">
      <c r="B35" s="174" t="s">
        <v>27</v>
      </c>
      <c r="C35" s="192"/>
      <c r="D35" s="133">
        <f>spazzamento!F35+'raccolta diff. e impianti'!I35+pulizia!I35</f>
        <v>9336</v>
      </c>
    </row>
    <row r="36" spans="1:4" ht="14.25" customHeight="1">
      <c r="B36" s="174" t="s">
        <v>28</v>
      </c>
      <c r="C36" s="192"/>
      <c r="D36" s="133">
        <v>239258</v>
      </c>
    </row>
    <row r="37" spans="1:4" ht="15" customHeight="1">
      <c r="A37" s="139" t="s">
        <v>80</v>
      </c>
      <c r="B37" s="200" t="s">
        <v>81</v>
      </c>
      <c r="C37" s="201"/>
      <c r="D37" s="138">
        <v>205000</v>
      </c>
    </row>
    <row r="38" spans="1:4" ht="12.75" customHeight="1">
      <c r="B38" s="174" t="s">
        <v>30</v>
      </c>
      <c r="C38" s="192"/>
      <c r="D38" s="145">
        <f>'[1]conto econ. spazzamento e c (2)'!F38+'[1]Raccolta diff e impianti (2)'!I38+'[1]Settore Pulizia'!I37</f>
        <v>622487</v>
      </c>
    </row>
    <row r="39" spans="1:4" ht="12.75" customHeight="1">
      <c r="B39" s="199" t="s">
        <v>31</v>
      </c>
      <c r="C39" s="199"/>
      <c r="D39" s="143">
        <f>D11+D14+D15+D16+D17+D19+D18+D20+D21+D29+D30+D31+D32+D33+D34+D35+D36+D37+D38</f>
        <v>30090984.140000001</v>
      </c>
    </row>
    <row r="40" spans="1:4">
      <c r="B40" s="199" t="s">
        <v>32</v>
      </c>
      <c r="C40" s="199"/>
      <c r="D40" s="132">
        <f>D9-D39</f>
        <v>382930</v>
      </c>
    </row>
    <row r="41" spans="1:4">
      <c r="B41" s="199" t="s">
        <v>33</v>
      </c>
      <c r="C41" s="199"/>
      <c r="D41" s="132"/>
    </row>
    <row r="42" spans="1:4" ht="11.25" customHeight="1">
      <c r="B42" s="174" t="s">
        <v>34</v>
      </c>
      <c r="C42" s="174"/>
      <c r="D42" s="133"/>
    </row>
    <row r="43" spans="1:4" ht="11.25" customHeight="1">
      <c r="B43" s="174" t="s">
        <v>36</v>
      </c>
      <c r="C43" s="174"/>
      <c r="D43" s="133">
        <v>86</v>
      </c>
    </row>
    <row r="44" spans="1:4" ht="12.75" customHeight="1">
      <c r="B44" s="174" t="s">
        <v>37</v>
      </c>
      <c r="C44" s="174"/>
      <c r="D44" s="133"/>
    </row>
    <row r="45" spans="1:4">
      <c r="B45" s="19"/>
      <c r="C45" s="27" t="s">
        <v>38</v>
      </c>
      <c r="D45" s="140">
        <v>24448</v>
      </c>
    </row>
    <row r="46" spans="1:4">
      <c r="B46" s="19"/>
      <c r="C46" s="27" t="s">
        <v>39</v>
      </c>
      <c r="D46" s="140">
        <v>10241</v>
      </c>
    </row>
    <row r="47" spans="1:4" ht="12" customHeight="1">
      <c r="B47" s="19"/>
      <c r="C47" s="28" t="s">
        <v>35</v>
      </c>
      <c r="D47" s="140">
        <v>114853</v>
      </c>
    </row>
    <row r="48" spans="1:4" ht="12" customHeight="1">
      <c r="B48" s="174" t="s">
        <v>40</v>
      </c>
      <c r="C48" s="174"/>
      <c r="D48" s="133"/>
    </row>
    <row r="49" spans="2:4">
      <c r="B49" s="199" t="s">
        <v>41</v>
      </c>
      <c r="C49" s="199"/>
      <c r="D49" s="132">
        <f>D45+D46-D43+D47</f>
        <v>149456</v>
      </c>
    </row>
    <row r="50" spans="2:4">
      <c r="B50" s="199" t="s">
        <v>42</v>
      </c>
      <c r="C50" s="199"/>
      <c r="D50" s="132"/>
    </row>
    <row r="51" spans="2:4" ht="9.75" customHeight="1">
      <c r="B51" s="174" t="s">
        <v>43</v>
      </c>
      <c r="C51" s="174"/>
      <c r="D51" s="133"/>
    </row>
    <row r="52" spans="2:4" ht="10.5" customHeight="1">
      <c r="B52" s="174" t="s">
        <v>44</v>
      </c>
      <c r="C52" s="174"/>
      <c r="D52" s="133"/>
    </row>
    <row r="53" spans="2:4">
      <c r="B53" s="199" t="s">
        <v>45</v>
      </c>
      <c r="C53" s="199"/>
      <c r="D53" s="132"/>
    </row>
    <row r="54" spans="2:4">
      <c r="B54" s="199" t="s">
        <v>46</v>
      </c>
      <c r="C54" s="199"/>
      <c r="D54" s="132">
        <f>D40-D49</f>
        <v>233474</v>
      </c>
    </row>
    <row r="55" spans="2:4">
      <c r="D55" s="13" t="s">
        <v>71</v>
      </c>
    </row>
    <row r="56" spans="2:4">
      <c r="D56" s="141" t="s">
        <v>71</v>
      </c>
    </row>
    <row r="57" spans="2:4">
      <c r="D57" s="14"/>
    </row>
    <row r="58" spans="2:4">
      <c r="D58" s="14"/>
    </row>
  </sheetData>
  <mergeCells count="30">
    <mergeCell ref="D1:D2"/>
    <mergeCell ref="B50:C50"/>
    <mergeCell ref="B51:C51"/>
    <mergeCell ref="B52:C52"/>
    <mergeCell ref="B53:C53"/>
    <mergeCell ref="B35:C35"/>
    <mergeCell ref="B36:C36"/>
    <mergeCell ref="B37:C37"/>
    <mergeCell ref="B38:C38"/>
    <mergeCell ref="B39:C39"/>
    <mergeCell ref="B40:C40"/>
    <mergeCell ref="B10:C10"/>
    <mergeCell ref="B11:C11"/>
    <mergeCell ref="B12:C12"/>
    <mergeCell ref="B21:C21"/>
    <mergeCell ref="B22:C22"/>
    <mergeCell ref="B54:C54"/>
    <mergeCell ref="B41:C41"/>
    <mergeCell ref="B42:C42"/>
    <mergeCell ref="B43:C43"/>
    <mergeCell ref="B44:C44"/>
    <mergeCell ref="B48:C48"/>
    <mergeCell ref="B49:C49"/>
    <mergeCell ref="B30:C30"/>
    <mergeCell ref="D3:D4"/>
    <mergeCell ref="B5:C5"/>
    <mergeCell ref="B6:C6"/>
    <mergeCell ref="B7:C7"/>
    <mergeCell ref="B8:C8"/>
    <mergeCell ref="B9:C9"/>
  </mergeCells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 moveWithCells="1" sizeWithCells="1">
              <from>
                <xdr:col>2</xdr:col>
                <xdr:colOff>1333500</xdr:colOff>
                <xdr:row>0</xdr:row>
                <xdr:rowOff>99060</xdr:rowOff>
              </from>
              <to>
                <xdr:col>2</xdr:col>
                <xdr:colOff>2087880</xdr:colOff>
                <xdr:row>1</xdr:row>
                <xdr:rowOff>411480</xdr:rowOff>
              </to>
            </anchor>
          </objectPr>
        </oleObject>
      </mc:Choice>
      <mc:Fallback>
        <oleObject progId="MSPhotoEd.3"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spazzamento</vt:lpstr>
      <vt:lpstr>raccolta diff. e impianti</vt:lpstr>
      <vt:lpstr>pulizia</vt:lpstr>
      <vt:lpstr>totale conto economico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carmelafabiano</dc:creator>
  <cp:lastModifiedBy>UTENTE</cp:lastModifiedBy>
  <cp:lastPrinted>2022-04-05T08:42:02Z</cp:lastPrinted>
  <dcterms:created xsi:type="dcterms:W3CDTF">2019-04-23T10:59:13Z</dcterms:created>
  <dcterms:modified xsi:type="dcterms:W3CDTF">2025-07-01T14:07:38Z</dcterms:modified>
</cp:coreProperties>
</file>